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64011"/>
  <mc:AlternateContent xmlns:mc="http://schemas.openxmlformats.org/markup-compatibility/2006">
    <mc:Choice Requires="x15">
      <x15ac:absPath xmlns:x15ac="http://schemas.microsoft.com/office/spreadsheetml/2010/11/ac" url="\\fileserver\Groups\Sonstiges\ERIK\14_ERIK-Sachstandsbericht_2020\02_Tabellenanhang\Tabellenanhang_Zitation\"/>
    </mc:Choice>
  </mc:AlternateContent>
  <bookViews>
    <workbookView xWindow="0" yWindow="0" windowWidth="21570" windowHeight="8055" tabRatio="763"/>
  </bookViews>
  <sheets>
    <sheet name="Inhalt" sheetId="5" r:id="rId1"/>
    <sheet name="Abb. HF01.4-1" sheetId="36" r:id="rId2"/>
    <sheet name="Abb. HF01.4-2" sheetId="59" r:id="rId3"/>
    <sheet name="Abb. HF01.4-3" sheetId="52" r:id="rId4"/>
    <sheet name="Abb. HF01.4-4" sheetId="57" r:id="rId5"/>
    <sheet name="Abb. HF01.4-5" sheetId="47" r:id="rId6"/>
    <sheet name="Abb. HF01.4-6" sheetId="55" r:id="rId7"/>
    <sheet name="Abb.HF01.4-7" sheetId="37" r:id="rId8"/>
    <sheet name="Abb. HF01.4-8" sheetId="38" r:id="rId9"/>
    <sheet name="Abb. HF01.4-9_neu" sheetId="39" r:id="rId10"/>
    <sheet name="Tab.HF01.4-1W" sheetId="56" r:id="rId11"/>
    <sheet name="Tab.HF01.4-2W" sheetId="48" r:id="rId12"/>
    <sheet name="Tab.HF01.4-3W" sheetId="15" r:id="rId13"/>
    <sheet name="Tab.HF01.4-4W" sheetId="20" r:id="rId14"/>
    <sheet name="Tab.HF01.4-5W" sheetId="58" r:id="rId15"/>
    <sheet name="Tab.HF01.4-6W" sheetId="49" r:id="rId16"/>
    <sheet name="Tab.HF01.4-7W" sheetId="54" r:id="rId17"/>
    <sheet name="Tab.HF01.4-8W" sheetId="50" r:id="rId18"/>
    <sheet name="Tab.HF01.4-9W" sheetId="51" r:id="rId19"/>
    <sheet name="Tab.HF01.4-10W" sheetId="29" r:id="rId20"/>
    <sheet name="Tab.HF01.4-11W" sheetId="30" r:id="rId21"/>
    <sheet name="Tab.HF01.4-12W" sheetId="43" r:id="rId22"/>
    <sheet name="Tab.HF01.4-13W" sheetId="44" r:id="rId23"/>
    <sheet name="Tab.HF01.4-14W" sheetId="45" r:id="rId24"/>
    <sheet name="Tab. HF01.4-15W" sheetId="60" r:id="rId25"/>
    <sheet name="Tab.HF01.4-16W" sheetId="28" r:id="rId26"/>
  </sheets>
  <externalReferences>
    <externalReference r:id="rId27"/>
    <externalReference r:id="rId28"/>
    <externalReference r:id="rId29"/>
    <externalReference r:id="rId30"/>
    <externalReference r:id="rId31"/>
    <externalReference r:id="rId32"/>
    <externalReference r:id="rId33"/>
  </externalReferences>
  <definedNames>
    <definedName name="_____________________________C22b7" localSheetId="12">#REF!</definedName>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localSheetId="0" hidden="1">[1]Daten!#REF!</definedName>
    <definedName name="__123Graph_A" localSheetId="12" hidden="1">[1]Daten!#REF!</definedName>
    <definedName name="__123Graph_A" hidden="1">[1]Daten!#REF!</definedName>
    <definedName name="__123Graph_B" localSheetId="12" hidden="1">[1]Daten!#REF!</definedName>
    <definedName name="__123Graph_B" hidden="1">[1]Daten!#REF!</definedName>
    <definedName name="__123Graph_C" localSheetId="12" hidden="1">[1]Daten!#REF!</definedName>
    <definedName name="__123Graph_C" hidden="1">[1]Daten!#REF!</definedName>
    <definedName name="__123Graph_D" localSheetId="12" hidden="1">[1]Daten!#REF!</definedName>
    <definedName name="__123Graph_D" hidden="1">[1]Daten!#REF!</definedName>
    <definedName name="__123Graph_E" localSheetId="12" hidden="1">[1]Daten!#REF!</definedName>
    <definedName name="__123Graph_E" hidden="1">[1]Daten!#REF!</definedName>
    <definedName name="__123Graph_F" localSheetId="12" hidden="1">[1]Daten!#REF!</definedName>
    <definedName name="__123Graph_F" hidden="1">[1]Daten!#REF!</definedName>
    <definedName name="__123Graph_X" localSheetId="12" hidden="1">[1]Daten!#REF!</definedName>
    <definedName name="__123Graph_X" hidden="1">[1]Daten!#REF!</definedName>
    <definedName name="__C22b7" localSheetId="12">#REF!</definedName>
    <definedName name="__C22b7">#REF!</definedName>
    <definedName name="_C22b7" localSheetId="12">#REF!</definedName>
    <definedName name="_C22b7">#REF!</definedName>
    <definedName name="_Fill" localSheetId="0" hidden="1">#REF!</definedName>
    <definedName name="_Fill" localSheetId="12" hidden="1">#REF!</definedName>
    <definedName name="_Fill" hidden="1">#REF!</definedName>
    <definedName name="_xlnm._FilterDatabase" localSheetId="6" hidden="1">'Abb. HF01.4-6'!#REF!</definedName>
    <definedName name="_xlnm._FilterDatabase" localSheetId="17" hidden="1">'Tab.HF01.4-8W'!#REF!</definedName>
    <definedName name="_xlnm._FilterDatabase" localSheetId="18" hidden="1">'Tab.HF01.4-9W'!#REF!</definedName>
    <definedName name="aaaa">#REF!</definedName>
    <definedName name="aaaaa">#REF!</definedName>
    <definedName name="aaaaadad">#REF!</definedName>
    <definedName name="aadasd">#REF!</definedName>
    <definedName name="Abb.G33A">#REF!</definedName>
    <definedName name="Abschluss">#REF!</definedName>
    <definedName name="Abschlussart">#REF!</definedName>
    <definedName name="ad">#REF!</definedName>
    <definedName name="adadasd">#REF!</definedName>
    <definedName name="ads">#REF!</definedName>
    <definedName name="Alle">[2]MZ_Daten!$E$1:$E$65536</definedName>
    <definedName name="Alter" localSheetId="12">#REF!</definedName>
    <definedName name="Alter">#REF!</definedName>
    <definedName name="ANLERNAUSBILDUNG">[2]MZ_Daten!$Q$1:$Q$65536</definedName>
    <definedName name="AS_MitAngabe">[2]MZ_Daten!$F$1:$F$65536</definedName>
    <definedName name="AS_OhneAngabezurArt">[2]MZ_Daten!$M$1:$M$65536</definedName>
    <definedName name="AS_OhneAS">[2]MZ_Daten!$N$1:$N$65536</definedName>
    <definedName name="asas" localSheetId="12">#REF!</definedName>
    <definedName name="asas">#REF!</definedName>
    <definedName name="BaMa_Key">#REF!</definedName>
    <definedName name="bbbbbbbbbbbb">#REF!</definedName>
    <definedName name="BERUFSFACHSCHULE">[2]MZ_Daten!$T$1:$T$65536</definedName>
    <definedName name="BFS_Insg" localSheetId="12">#REF!</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[2]MZ_Daten!$AE$1:$AE$65536</definedName>
    <definedName name="BS_OhneAbschluss">[2]MZ_Daten!$AB$1:$AB$65536</definedName>
    <definedName name="BS_OhneAngabe">[2]MZ_Daten!$AA$1:$AA$65536</definedName>
    <definedName name="BS_Schlüssel" localSheetId="12">#REF!</definedName>
    <definedName name="BS_Schlüssel">#REF!</definedName>
    <definedName name="BS_Weibl">#REF!</definedName>
    <definedName name="BVJ">[2]MZ_Daten!$R$1:$R$65536</definedName>
    <definedName name="d" localSheetId="12">#REF!</definedName>
    <definedName name="d">#REF!</definedName>
    <definedName name="dddddddddd">#REF!</definedName>
    <definedName name="dgdhfd">#REF!</definedName>
    <definedName name="DOKPROT" localSheetId="12">#REF!</definedName>
    <definedName name="DOKPROT">#REF!</definedName>
    <definedName name="drei_jährige_FS_Insg">#REF!</definedName>
    <definedName name="drei_jährige_FS_Schlüssel">#REF!</definedName>
    <definedName name="drei_jährige_FS_Weibl">#REF!</definedName>
    <definedName name="DRUAU01" localSheetId="12">#REF!</definedName>
    <definedName name="DRUAU01">#REF!</definedName>
    <definedName name="DRUAU02" localSheetId="12">#REF!</definedName>
    <definedName name="DRUAU02">#REF!</definedName>
    <definedName name="DRUAU03" localSheetId="12">#REF!</definedName>
    <definedName name="DRUAU03">#REF!</definedName>
    <definedName name="DRUAU04" localSheetId="12">#REF!</definedName>
    <definedName name="DRUAU04">#REF!</definedName>
    <definedName name="DRUAU04A" localSheetId="12">#REF!</definedName>
    <definedName name="DRUAU04A">#REF!</definedName>
    <definedName name="DRUAU05" localSheetId="12">#REF!</definedName>
    <definedName name="DRUAU05">#REF!</definedName>
    <definedName name="DRUAU06" localSheetId="12">#REF!</definedName>
    <definedName name="DRUAU06">#REF!</definedName>
    <definedName name="DRUAU06A" localSheetId="12">#REF!</definedName>
    <definedName name="DRUAU06A">#REF!</definedName>
    <definedName name="DRUCK01" localSheetId="12">#REF!</definedName>
    <definedName name="DRUCK01">#REF!</definedName>
    <definedName name="DRUCK02" localSheetId="12">#REF!</definedName>
    <definedName name="DRUCK02">#REF!</definedName>
    <definedName name="DRUCK03" localSheetId="12">#REF!</definedName>
    <definedName name="DRUCK03">#REF!</definedName>
    <definedName name="DRUCK04" localSheetId="12">#REF!</definedName>
    <definedName name="DRUCK04">#REF!</definedName>
    <definedName name="DRUCK05" localSheetId="12">#REF!</definedName>
    <definedName name="DRUCK05">#REF!</definedName>
    <definedName name="DRUCK06" localSheetId="12">#REF!</definedName>
    <definedName name="DRUCK06">#REF!</definedName>
    <definedName name="DRUCK07" localSheetId="12">#REF!</definedName>
    <definedName name="DRUCK07">#REF!</definedName>
    <definedName name="DRUCK08" localSheetId="12">#REF!</definedName>
    <definedName name="DRUCK08">#REF!</definedName>
    <definedName name="DRUCK09" localSheetId="12">#REF!</definedName>
    <definedName name="DRUCK09">#REF!</definedName>
    <definedName name="DRUCK10" localSheetId="12">#REF!</definedName>
    <definedName name="DRUCK10">#REF!</definedName>
    <definedName name="DRUCK11" localSheetId="12">#REF!</definedName>
    <definedName name="DRUCK11">#REF!</definedName>
    <definedName name="DRUCK11A" localSheetId="12">#REF!</definedName>
    <definedName name="DRUCK11A">#REF!</definedName>
    <definedName name="DRUCK11B" localSheetId="12">#REF!</definedName>
    <definedName name="DRUCK11B">#REF!</definedName>
    <definedName name="DRUCK12" localSheetId="12">#REF!</definedName>
    <definedName name="DRUCK12">#REF!</definedName>
    <definedName name="DRUCK13" localSheetId="12">#REF!</definedName>
    <definedName name="DRUCK13">#REF!</definedName>
    <definedName name="DRUCK14" localSheetId="12">#REF!</definedName>
    <definedName name="DRUCK14">#REF!</definedName>
    <definedName name="DRUCK15" localSheetId="12">#REF!</definedName>
    <definedName name="DRUCK15">#REF!</definedName>
    <definedName name="DRUCK16" localSheetId="12">#REF!</definedName>
    <definedName name="DRUCK16">#REF!</definedName>
    <definedName name="DRUCK17" localSheetId="12">#REF!</definedName>
    <definedName name="DRUCK17">#REF!</definedName>
    <definedName name="DRUCK18" localSheetId="12">#REF!</definedName>
    <definedName name="DRUCK18">#REF!</definedName>
    <definedName name="DRUCK19" localSheetId="12">#REF!</definedName>
    <definedName name="DRUCK19">#REF!</definedName>
    <definedName name="DRUCK1A" localSheetId="12">#REF!</definedName>
    <definedName name="DRUCK1A">#REF!</definedName>
    <definedName name="DRUCK1B" localSheetId="12">#REF!</definedName>
    <definedName name="DRUCK1B">#REF!</definedName>
    <definedName name="DRUCK20" localSheetId="12">#REF!</definedName>
    <definedName name="DRUCK20">#REF!</definedName>
    <definedName name="DRUCK21" localSheetId="12">#REF!</definedName>
    <definedName name="DRUCK21">#REF!</definedName>
    <definedName name="DRUCK22" localSheetId="12">#REF!</definedName>
    <definedName name="DRUCK22">#REF!</definedName>
    <definedName name="DRUCK23" localSheetId="12">#REF!</definedName>
    <definedName name="DRUCK23">#REF!</definedName>
    <definedName name="DRUCK24" localSheetId="12">#REF!</definedName>
    <definedName name="DRUCK24">#REF!</definedName>
    <definedName name="DRUCK25" localSheetId="12">#REF!</definedName>
    <definedName name="DRUCK25">#REF!</definedName>
    <definedName name="DRUCK26" localSheetId="12">#REF!</definedName>
    <definedName name="DRUCK26">#REF!</definedName>
    <definedName name="DRUCK27" localSheetId="12">#REF!</definedName>
    <definedName name="DRUCK27">#REF!</definedName>
    <definedName name="DRUCK28" localSheetId="12">#REF!</definedName>
    <definedName name="DRUCK28">#REF!</definedName>
    <definedName name="DRUCK29" localSheetId="12">#REF!</definedName>
    <definedName name="DRUCK29">#REF!</definedName>
    <definedName name="DRUCK30" localSheetId="12">#REF!</definedName>
    <definedName name="DRUCK30">#REF!</definedName>
    <definedName name="DRUCK31" localSheetId="12">#REF!</definedName>
    <definedName name="DRUCK31">#REF!</definedName>
    <definedName name="DRUCK32" localSheetId="12">#REF!</definedName>
    <definedName name="DRUCK32">#REF!</definedName>
    <definedName name="DRUCK33" localSheetId="12">#REF!</definedName>
    <definedName name="DRUCK33">#REF!</definedName>
    <definedName name="DRUCK34" localSheetId="12">#REF!</definedName>
    <definedName name="DRUCK34">#REF!</definedName>
    <definedName name="DRUCK35" localSheetId="12">#REF!</definedName>
    <definedName name="DRUCK35">#REF!</definedName>
    <definedName name="DRUCK36" localSheetId="12">#REF!</definedName>
    <definedName name="DRUCK36">#REF!</definedName>
    <definedName name="DRUCK37" localSheetId="12">#REF!</definedName>
    <definedName name="DRUCK37">#REF!</definedName>
    <definedName name="DRUCK38" localSheetId="12">#REF!</definedName>
    <definedName name="DRUCK38">#REF!</definedName>
    <definedName name="DRUCK39" localSheetId="12">#REF!</definedName>
    <definedName name="DRUCK39">#REF!</definedName>
    <definedName name="DRUCK40" localSheetId="12">#REF!</definedName>
    <definedName name="DRUCK40">#REF!</definedName>
    <definedName name="DRUCK41" localSheetId="12">#REF!</definedName>
    <definedName name="DRUCK41">#REF!</definedName>
    <definedName name="Druck41a">#REF!</definedName>
    <definedName name="DRUCK42" localSheetId="12">#REF!</definedName>
    <definedName name="DRUCK42">#REF!</definedName>
    <definedName name="druck42a">#REF!</definedName>
    <definedName name="DRUCK43" localSheetId="12">#REF!</definedName>
    <definedName name="DRUCK43">#REF!</definedName>
    <definedName name="DRUCK44" localSheetId="12">#REF!</definedName>
    <definedName name="DRUCK44">#REF!</definedName>
    <definedName name="DRUCK45" localSheetId="12">#REF!</definedName>
    <definedName name="DRUCK45">#REF!</definedName>
    <definedName name="DRUCK46" localSheetId="12">#REF!</definedName>
    <definedName name="DRUCK46">#REF!</definedName>
    <definedName name="DRUCK47" localSheetId="12">#REF!</definedName>
    <definedName name="DRUCK47">#REF!</definedName>
    <definedName name="DRUCK48" localSheetId="12">#REF!</definedName>
    <definedName name="DRUCK48">#REF!</definedName>
    <definedName name="DRUCK49" localSheetId="12">#REF!</definedName>
    <definedName name="DRUCK49">#REF!</definedName>
    <definedName name="DRUCK50" localSheetId="12">#REF!</definedName>
    <definedName name="DRUCK50">#REF!</definedName>
    <definedName name="DRUCK51" localSheetId="12">#REF!</definedName>
    <definedName name="DRUCK51">#REF!</definedName>
    <definedName name="DRUCK52">#REF!</definedName>
    <definedName name="DRUCK53">#REF!</definedName>
    <definedName name="DRUCK54">#REF!</definedName>
    <definedName name="DRUCK61" localSheetId="12">#REF!</definedName>
    <definedName name="DRUCK61">#REF!</definedName>
    <definedName name="DRUCK62" localSheetId="12">#REF!</definedName>
    <definedName name="DRUCK62">#REF!</definedName>
    <definedName name="DRUCK63" localSheetId="12">#REF!</definedName>
    <definedName name="DRUCK63">#REF!</definedName>
    <definedName name="DRUCK64" localSheetId="12">#REF!</definedName>
    <definedName name="DRUCK64">#REF!</definedName>
    <definedName name="_xlnm.Print_Area" localSheetId="0">Inhalt!$A$5:$K$40</definedName>
    <definedName name="DRUFS01" localSheetId="12">#REF!</definedName>
    <definedName name="DRUFS01">#REF!</definedName>
    <definedName name="DRUFS02" localSheetId="12">#REF!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localSheetId="0" hidden="1">[3]Daten!#REF!</definedName>
    <definedName name="ER" localSheetId="12" hidden="1">[3]Daten!#REF!</definedName>
    <definedName name="ER" hidden="1">[3]Daten!#REF!</definedName>
    <definedName name="ererkk" localSheetId="12">#REF!</definedName>
    <definedName name="ererkk">#REF!</definedName>
    <definedName name="FA_Insg">#REF!</definedName>
    <definedName name="FA_Schlüssel">#REF!</definedName>
    <definedName name="FA_Weibl">#REF!</definedName>
    <definedName name="Fachhochschulreife">[2]MZ_Daten!$K$1:$K$65536</definedName>
    <definedName name="FACHSCHULE">[2]MZ_Daten!$U$1:$U$65536</definedName>
    <definedName name="FACHSCHULE_DDR">[2]MZ_Daten!$V$1:$V$65536</definedName>
    <definedName name="fbbbbbb" localSheetId="12">#REF!</definedName>
    <definedName name="fbbbbbb">#REF!</definedName>
    <definedName name="fbgvsgf">#REF!</definedName>
    <definedName name="fefe">#REF!</definedName>
    <definedName name="ff" localSheetId="0" hidden="1">[1]Daten!#REF!</definedName>
    <definedName name="ff" localSheetId="12" hidden="1">[1]Daten!#REF!</definedName>
    <definedName name="ff" hidden="1">[1]Daten!#REF!</definedName>
    <definedName name="fff" localSheetId="12">#REF!</definedName>
    <definedName name="fff">#REF!</definedName>
    <definedName name="ffffffffffffffff">#REF!</definedName>
    <definedName name="fgdgrtet">#REF!</definedName>
    <definedName name="fgfg">#REF!</definedName>
    <definedName name="FH">[2]MZ_Daten!$X$1:$X$65536</definedName>
    <definedName name="fhethehet" localSheetId="12">#REF!</definedName>
    <definedName name="fhethehet">#REF!</definedName>
    <definedName name="Field_ISCED">[4]Liste!$B$1:$G$65536</definedName>
    <definedName name="Fields">[4]Liste!$B$1:$X$65536</definedName>
    <definedName name="Fields_II">[4]Liste!$I$1:$AA$65536</definedName>
    <definedName name="FS_Daten_Insg" localSheetId="12">#REF!</definedName>
    <definedName name="FS_Daten_Insg">#REF!</definedName>
    <definedName name="FS_Daten_Weibl">#REF!</definedName>
    <definedName name="FS_Key">#REF!</definedName>
    <definedName name="g" localSheetId="0" hidden="1">#REF!</definedName>
    <definedName name="g" localSheetId="12" hidden="1">#REF!</definedName>
    <definedName name="g" hidden="1">#REF!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h">#REF!</definedName>
    <definedName name="hhz">#REF!</definedName>
    <definedName name="hjhj">#REF!</definedName>
    <definedName name="hmmtm">#REF!</definedName>
    <definedName name="Hochschulreife">[2]MZ_Daten!$L$1:$L$65536</definedName>
    <definedName name="HS_Abschluss" localSheetId="12">#REF!</definedName>
    <definedName name="HS_Abschluss">#REF!</definedName>
    <definedName name="ii">#REF!</definedName>
    <definedName name="ISBN" localSheetId="0" hidden="1">[3]Daten!#REF!</definedName>
    <definedName name="ISBN" localSheetId="12" hidden="1">[3]Daten!#REF!</definedName>
    <definedName name="ISBN" hidden="1">[3]Daten!#REF!</definedName>
    <definedName name="isced_dual" localSheetId="12">#REF!</definedName>
    <definedName name="isced_dual">#REF!</definedName>
    <definedName name="isced_dual_w">#REF!</definedName>
    <definedName name="iuziz">#REF!</definedName>
    <definedName name="jbbbbbbbbbbbbbb">#REF!</definedName>
    <definedName name="jj">#REF!</definedName>
    <definedName name="jjjjjjjj">#REF!</definedName>
    <definedName name="jjjjjjjjjjd">#REF!</definedName>
    <definedName name="joiejoigjreg">#REF!</definedName>
    <definedName name="k">#REF!</definedName>
    <definedName name="Key_3_Schule" localSheetId="12">#REF!</definedName>
    <definedName name="Key_3_Schule">#REF!</definedName>
    <definedName name="Key_4_Schule" localSheetId="12">#REF!</definedName>
    <definedName name="Key_4_Schule">#REF!</definedName>
    <definedName name="Key_5_Schule" localSheetId="12">#REF!</definedName>
    <definedName name="Key_5_Schule">#REF!</definedName>
    <definedName name="Key_5er">[2]MZ_Daten!$AM$1:$AM$65536</definedName>
    <definedName name="Key_6_Schule" localSheetId="12">#REF!</definedName>
    <definedName name="Key_6_Schule">#REF!</definedName>
    <definedName name="key_fach_ges">[4]Liste!$B$1664:$I$2010</definedName>
    <definedName name="Key_Privat" localSheetId="12">#REF!</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aender">#REF!</definedName>
    <definedName name="LEERE">[2]MZ_Daten!$S$1:$S$65536</definedName>
    <definedName name="Liste" localSheetId="12">#REF!</definedName>
    <definedName name="Liste">#REF!</definedName>
    <definedName name="Liste_Schulen">#REF!</definedName>
    <definedName name="llllöll">#REF!</definedName>
    <definedName name="MAKROER1" localSheetId="12">#REF!</definedName>
    <definedName name="MAKROER1">#REF!</definedName>
    <definedName name="MAKROER2" localSheetId="12">#REF!</definedName>
    <definedName name="MAKROER2">#REF!</definedName>
    <definedName name="Männlich">#REF!</definedName>
    <definedName name="MD_Insg">#REF!</definedName>
    <definedName name="MD_Key">#REF!</definedName>
    <definedName name="MD_Weibl">#REF!</definedName>
    <definedName name="mgjrzjrtj">#REF!</definedName>
    <definedName name="mmmh">#REF!</definedName>
    <definedName name="NochInSchule">[2]MZ_Daten!$G$1:$G$65536</definedName>
    <definedName name="NW" localSheetId="12">[5]schulform!$C$20</definedName>
    <definedName name="NW">[6]schulform!$C$20</definedName>
    <definedName name="öioöioö" localSheetId="12">#REF!</definedName>
    <definedName name="öioöioö">#REF!</definedName>
    <definedName name="öoiöioöoi">#REF!</definedName>
    <definedName name="ooooo">#REF!</definedName>
    <definedName name="POS">[2]MZ_Daten!$I$1:$I$65536</definedName>
    <definedName name="PROMOTION">[2]MZ_Daten!$Z$1:$Z$65536</definedName>
    <definedName name="PROT01VK" localSheetId="12">#REF!</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[2]MZ_Daten!$J$1:$J$65536</definedName>
    <definedName name="revbsrgv" localSheetId="12">#REF!</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 localSheetId="0" hidden="1">[3]Daten!#REF!</definedName>
    <definedName name="test" localSheetId="12" hidden="1">[3]Daten!#REF!</definedName>
    <definedName name="test" hidden="1">[3]Daten!#REF!</definedName>
    <definedName name="test2" localSheetId="12">#REF!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[2]MZ_Daten!$Y$1:$Y$65536</definedName>
    <definedName name="uuuuuuuuuuuuuuuuuu">#REF!</definedName>
    <definedName name="uzkzuk">#REF!</definedName>
    <definedName name="vbbbbbbbbb">#REF!</definedName>
    <definedName name="VerwFH">[2]MZ_Daten!$W$1:$W$65536</definedName>
    <definedName name="VolksHauptschule">[2]MZ_Daten!$H$1:$H$65536</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60" l="1"/>
  <c r="B18" i="60"/>
  <c r="C17" i="60"/>
  <c r="B17" i="60"/>
  <c r="C16" i="60"/>
  <c r="B16" i="60"/>
  <c r="C15" i="60"/>
  <c r="B15" i="60"/>
  <c r="C14" i="60"/>
  <c r="B14" i="60"/>
  <c r="C13" i="60"/>
  <c r="B13" i="60"/>
  <c r="C12" i="60"/>
  <c r="B12" i="60"/>
  <c r="C11" i="60"/>
  <c r="B11" i="60"/>
  <c r="C10" i="60"/>
  <c r="B10" i="60"/>
  <c r="C9" i="60"/>
  <c r="B9" i="60"/>
  <c r="C8" i="60"/>
  <c r="B8" i="60"/>
  <c r="C7" i="60"/>
  <c r="B7" i="60"/>
  <c r="C6" i="60"/>
  <c r="B6" i="60"/>
  <c r="C5" i="60"/>
  <c r="B5" i="60"/>
  <c r="C27" i="58" l="1"/>
  <c r="D6" i="52" l="1"/>
  <c r="F6" i="52"/>
  <c r="D7" i="52"/>
  <c r="F7" i="52"/>
  <c r="D8" i="52"/>
  <c r="F8" i="52"/>
  <c r="D9" i="52"/>
  <c r="F9" i="52"/>
  <c r="D10" i="52"/>
  <c r="F10" i="52"/>
  <c r="D11" i="52"/>
  <c r="F11" i="52"/>
  <c r="D12" i="52"/>
  <c r="F12" i="52"/>
  <c r="D13" i="52"/>
  <c r="F13" i="52"/>
  <c r="D14" i="52"/>
  <c r="F14" i="52"/>
  <c r="D15" i="52"/>
  <c r="F15" i="52"/>
  <c r="D16" i="52"/>
  <c r="F16" i="52"/>
  <c r="D17" i="52"/>
  <c r="F17" i="52"/>
  <c r="D18" i="52"/>
  <c r="F18" i="52"/>
  <c r="D19" i="52"/>
  <c r="F19" i="52"/>
  <c r="D20" i="52"/>
  <c r="F20" i="52"/>
  <c r="D21" i="52"/>
  <c r="F21" i="52"/>
  <c r="B22" i="52"/>
  <c r="C22" i="52"/>
  <c r="E22" i="52"/>
  <c r="B23" i="52"/>
  <c r="C23" i="52"/>
  <c r="E23" i="52"/>
  <c r="B24" i="52"/>
  <c r="C24" i="52"/>
  <c r="E24" i="52"/>
  <c r="F24" i="52" s="1"/>
  <c r="D22" i="52" l="1"/>
  <c r="D23" i="52"/>
  <c r="D24" i="52"/>
  <c r="F22" i="52"/>
  <c r="F23" i="52"/>
  <c r="D27" i="58"/>
  <c r="B27" i="58"/>
  <c r="D26" i="58"/>
  <c r="C26" i="58"/>
  <c r="B26" i="58"/>
  <c r="D25" i="58"/>
  <c r="C25" i="58"/>
  <c r="B25" i="58"/>
  <c r="G23" i="57"/>
  <c r="G22" i="57"/>
  <c r="G24" i="57"/>
  <c r="I24" i="54" l="1"/>
  <c r="J24" i="54" s="1"/>
  <c r="F24" i="54"/>
  <c r="E24" i="54"/>
  <c r="B24" i="54"/>
  <c r="I23" i="54"/>
  <c r="J23" i="54" s="1"/>
  <c r="F23" i="54"/>
  <c r="E23" i="54"/>
  <c r="B23" i="54" s="1"/>
  <c r="J22" i="54"/>
  <c r="I22" i="54"/>
  <c r="F22" i="54"/>
  <c r="E22" i="54"/>
  <c r="B22" i="54"/>
  <c r="I21" i="54"/>
  <c r="J21" i="54" s="1"/>
  <c r="F21" i="54"/>
  <c r="E21" i="54"/>
  <c r="B21" i="54" s="1"/>
  <c r="J20" i="54"/>
  <c r="I20" i="54"/>
  <c r="F20" i="54"/>
  <c r="E20" i="54"/>
  <c r="B20" i="54"/>
  <c r="I19" i="54"/>
  <c r="J19" i="54" s="1"/>
  <c r="F19" i="54"/>
  <c r="E19" i="54"/>
  <c r="B19" i="54"/>
  <c r="I18" i="54"/>
  <c r="J18" i="54" s="1"/>
  <c r="F18" i="54"/>
  <c r="E18" i="54"/>
  <c r="B18" i="54" s="1"/>
  <c r="I17" i="54"/>
  <c r="J17" i="54" s="1"/>
  <c r="F17" i="54"/>
  <c r="E17" i="54"/>
  <c r="B17" i="54" s="1"/>
  <c r="I16" i="54"/>
  <c r="J16" i="54" s="1"/>
  <c r="F16" i="54"/>
  <c r="E16" i="54"/>
  <c r="B16" i="54"/>
  <c r="J15" i="54"/>
  <c r="I15" i="54"/>
  <c r="F15" i="54"/>
  <c r="E15" i="54"/>
  <c r="B15" i="54"/>
  <c r="J14" i="54"/>
  <c r="I14" i="54"/>
  <c r="F14" i="54"/>
  <c r="C14" i="54" s="1"/>
  <c r="E14" i="54"/>
  <c r="B14" i="54" s="1"/>
  <c r="I13" i="54"/>
  <c r="J13" i="54" s="1"/>
  <c r="F13" i="54"/>
  <c r="E13" i="54"/>
  <c r="B13" i="54" s="1"/>
  <c r="I12" i="54"/>
  <c r="J12" i="54" s="1"/>
  <c r="F12" i="54"/>
  <c r="G12" i="54" s="1"/>
  <c r="E12" i="54"/>
  <c r="B12" i="54"/>
  <c r="I11" i="54"/>
  <c r="J11" i="54" s="1"/>
  <c r="F11" i="54"/>
  <c r="E11" i="54"/>
  <c r="B11" i="54"/>
  <c r="J10" i="54"/>
  <c r="I10" i="54"/>
  <c r="F10" i="54"/>
  <c r="E10" i="54"/>
  <c r="B10" i="54"/>
  <c r="I9" i="54"/>
  <c r="J9" i="54" s="1"/>
  <c r="F9" i="54"/>
  <c r="E9" i="54"/>
  <c r="B9" i="54"/>
  <c r="G13" i="54" l="1"/>
  <c r="G17" i="54"/>
  <c r="G20" i="54"/>
  <c r="G22" i="54"/>
  <c r="G24" i="54"/>
  <c r="G11" i="54"/>
  <c r="G15" i="54"/>
  <c r="G19" i="54"/>
  <c r="G23" i="54"/>
  <c r="C16" i="54"/>
  <c r="D16" i="54" s="1"/>
  <c r="G21" i="54"/>
  <c r="G9" i="54"/>
  <c r="G10" i="54"/>
  <c r="D14" i="54"/>
  <c r="G18" i="54"/>
  <c r="C9" i="54"/>
  <c r="D9" i="54" s="1"/>
  <c r="C11" i="54"/>
  <c r="D11" i="54" s="1"/>
  <c r="C13" i="54"/>
  <c r="D13" i="54" s="1"/>
  <c r="G14" i="54"/>
  <c r="C15" i="54"/>
  <c r="D15" i="54" s="1"/>
  <c r="G16" i="54"/>
  <c r="C17" i="54"/>
  <c r="D17" i="54" s="1"/>
  <c r="C18" i="54"/>
  <c r="D18" i="54" s="1"/>
  <c r="C19" i="54"/>
  <c r="D19" i="54" s="1"/>
  <c r="C20" i="54"/>
  <c r="D20" i="54" s="1"/>
  <c r="C21" i="54"/>
  <c r="D21" i="54" s="1"/>
  <c r="C22" i="54"/>
  <c r="D22" i="54" s="1"/>
  <c r="C23" i="54"/>
  <c r="D23" i="54" s="1"/>
  <c r="C24" i="54"/>
  <c r="D24" i="54" s="1"/>
  <c r="C10" i="54"/>
  <c r="D10" i="54" s="1"/>
  <c r="C12" i="54"/>
  <c r="D12" i="54" s="1"/>
  <c r="S26" i="51" l="1"/>
  <c r="H26" i="51"/>
  <c r="G26" i="51"/>
  <c r="F26" i="51"/>
  <c r="S25" i="51"/>
  <c r="H25" i="51"/>
  <c r="G25" i="51"/>
  <c r="F25" i="51"/>
  <c r="S24" i="51"/>
  <c r="H24" i="51"/>
  <c r="G24" i="51"/>
  <c r="F24" i="51"/>
  <c r="H23" i="51"/>
  <c r="G23" i="51"/>
  <c r="F23" i="51"/>
  <c r="H22" i="51"/>
  <c r="G22" i="51"/>
  <c r="F22" i="51"/>
  <c r="H21" i="51"/>
  <c r="G21" i="51"/>
  <c r="F21" i="51"/>
  <c r="H20" i="51"/>
  <c r="G20" i="51"/>
  <c r="F20" i="51"/>
  <c r="H19" i="51"/>
  <c r="G19" i="51"/>
  <c r="F19" i="51"/>
  <c r="H18" i="51"/>
  <c r="G18" i="51"/>
  <c r="F18" i="51"/>
  <c r="H17" i="51"/>
  <c r="G17" i="51"/>
  <c r="F17" i="51"/>
  <c r="H16" i="51"/>
  <c r="G16" i="51"/>
  <c r="F16" i="51"/>
  <c r="H15" i="51"/>
  <c r="G15" i="51"/>
  <c r="F15" i="51"/>
  <c r="H14" i="51"/>
  <c r="G14" i="51"/>
  <c r="F14" i="51"/>
  <c r="H13" i="51"/>
  <c r="G13" i="51"/>
  <c r="F13" i="51"/>
  <c r="H12" i="51"/>
  <c r="G12" i="51"/>
  <c r="F12" i="51"/>
  <c r="H11" i="51"/>
  <c r="G11" i="51"/>
  <c r="F11" i="51"/>
  <c r="H10" i="51"/>
  <c r="G10" i="51"/>
  <c r="F10" i="51"/>
  <c r="H9" i="51"/>
  <c r="G9" i="51"/>
  <c r="F9" i="51"/>
  <c r="H8" i="51"/>
  <c r="G8" i="51"/>
  <c r="F8" i="51"/>
  <c r="S26" i="50"/>
  <c r="R26" i="50"/>
  <c r="Q26" i="50"/>
  <c r="L26" i="50"/>
  <c r="K26" i="50"/>
  <c r="J26" i="50"/>
  <c r="S25" i="50"/>
  <c r="R25" i="50"/>
  <c r="Q25" i="50"/>
  <c r="L25" i="50"/>
  <c r="K25" i="50"/>
  <c r="J25" i="50"/>
  <c r="S24" i="50"/>
  <c r="R24" i="50"/>
  <c r="Q24" i="50"/>
  <c r="L24" i="50"/>
  <c r="K24" i="50"/>
  <c r="J24" i="50"/>
  <c r="P23" i="50"/>
  <c r="U23" i="50" s="1"/>
  <c r="I23" i="50"/>
  <c r="N23" i="50" s="1"/>
  <c r="P22" i="50"/>
  <c r="U22" i="50" s="1"/>
  <c r="O22" i="50"/>
  <c r="I22" i="50"/>
  <c r="N22" i="50" s="1"/>
  <c r="P21" i="50"/>
  <c r="U21" i="50" s="1"/>
  <c r="I21" i="50"/>
  <c r="N21" i="50" s="1"/>
  <c r="P20" i="50"/>
  <c r="U20" i="50" s="1"/>
  <c r="O20" i="50"/>
  <c r="I20" i="50"/>
  <c r="N20" i="50" s="1"/>
  <c r="P19" i="50"/>
  <c r="U19" i="50" s="1"/>
  <c r="I19" i="50"/>
  <c r="N19" i="50" s="1"/>
  <c r="P18" i="50"/>
  <c r="U18" i="50" s="1"/>
  <c r="O18" i="50"/>
  <c r="I18" i="50"/>
  <c r="N18" i="50" s="1"/>
  <c r="P17" i="50"/>
  <c r="U17" i="50" s="1"/>
  <c r="I17" i="50"/>
  <c r="N17" i="50" s="1"/>
  <c r="P16" i="50"/>
  <c r="U16" i="50" s="1"/>
  <c r="O16" i="50"/>
  <c r="I16" i="50"/>
  <c r="N16" i="50" s="1"/>
  <c r="P15" i="50"/>
  <c r="U15" i="50" s="1"/>
  <c r="I15" i="50"/>
  <c r="N15" i="50" s="1"/>
  <c r="P14" i="50"/>
  <c r="U14" i="50" s="1"/>
  <c r="O14" i="50"/>
  <c r="I14" i="50"/>
  <c r="N14" i="50" s="1"/>
  <c r="P13" i="50"/>
  <c r="U13" i="50" s="1"/>
  <c r="I13" i="50"/>
  <c r="N13" i="50" s="1"/>
  <c r="P12" i="50"/>
  <c r="U12" i="50" s="1"/>
  <c r="O12" i="50"/>
  <c r="I12" i="50"/>
  <c r="N12" i="50" s="1"/>
  <c r="P11" i="50"/>
  <c r="U11" i="50" s="1"/>
  <c r="I11" i="50"/>
  <c r="N11" i="50" s="1"/>
  <c r="P10" i="50"/>
  <c r="O10" i="50"/>
  <c r="I10" i="50"/>
  <c r="P9" i="50"/>
  <c r="U9" i="50" s="1"/>
  <c r="I9" i="50"/>
  <c r="N9" i="50" s="1"/>
  <c r="P8" i="50"/>
  <c r="T8" i="50" s="1"/>
  <c r="I8" i="50"/>
  <c r="I26" i="50" s="1"/>
  <c r="O26" i="50" s="1"/>
  <c r="K26" i="49"/>
  <c r="J26" i="49"/>
  <c r="I26" i="49"/>
  <c r="G26" i="49"/>
  <c r="H26" i="49" s="1"/>
  <c r="F26" i="49"/>
  <c r="E26" i="49"/>
  <c r="D26" i="49"/>
  <c r="C26" i="49"/>
  <c r="B26" i="49"/>
  <c r="K25" i="49"/>
  <c r="J25" i="49"/>
  <c r="I25" i="49"/>
  <c r="G25" i="49"/>
  <c r="H25" i="49" s="1"/>
  <c r="F25" i="49"/>
  <c r="E25" i="49"/>
  <c r="D25" i="49"/>
  <c r="C25" i="49"/>
  <c r="B25" i="49"/>
  <c r="K24" i="49"/>
  <c r="J24" i="49"/>
  <c r="I24" i="49"/>
  <c r="G24" i="49"/>
  <c r="H24" i="49" s="1"/>
  <c r="F24" i="49"/>
  <c r="E24" i="49"/>
  <c r="D24" i="49"/>
  <c r="C24" i="49"/>
  <c r="B24" i="49"/>
  <c r="H23" i="49"/>
  <c r="C23" i="49"/>
  <c r="H22" i="49"/>
  <c r="C22" i="49"/>
  <c r="H21" i="49"/>
  <c r="C21" i="49"/>
  <c r="H20" i="49"/>
  <c r="C20" i="49"/>
  <c r="H19" i="49"/>
  <c r="C19" i="49"/>
  <c r="H18" i="49"/>
  <c r="C18" i="49"/>
  <c r="H17" i="49"/>
  <c r="C17" i="49"/>
  <c r="H16" i="49"/>
  <c r="C16" i="49"/>
  <c r="H15" i="49"/>
  <c r="C15" i="49"/>
  <c r="H14" i="49"/>
  <c r="C14" i="49"/>
  <c r="H13" i="49"/>
  <c r="C13" i="49"/>
  <c r="H12" i="49"/>
  <c r="C12" i="49"/>
  <c r="H11" i="49"/>
  <c r="C11" i="49"/>
  <c r="H10" i="49"/>
  <c r="C10" i="49"/>
  <c r="H9" i="49"/>
  <c r="C9" i="49"/>
  <c r="H8" i="49"/>
  <c r="C8" i="49"/>
  <c r="R25" i="48"/>
  <c r="P25" i="48"/>
  <c r="N25" i="48"/>
  <c r="G25" i="48"/>
  <c r="J25" i="48" s="1"/>
  <c r="F25" i="48"/>
  <c r="D25" i="48"/>
  <c r="R24" i="48"/>
  <c r="P24" i="48"/>
  <c r="N24" i="48"/>
  <c r="G24" i="48"/>
  <c r="J24" i="48" s="1"/>
  <c r="F24" i="48"/>
  <c r="D24" i="48"/>
  <c r="R23" i="48"/>
  <c r="P23" i="48"/>
  <c r="N23" i="48"/>
  <c r="G23" i="48"/>
  <c r="L23" i="48" s="1"/>
  <c r="F23" i="48"/>
  <c r="D23" i="48"/>
  <c r="R22" i="48"/>
  <c r="P22" i="48"/>
  <c r="N22" i="48"/>
  <c r="L22" i="48"/>
  <c r="J22" i="48"/>
  <c r="H22" i="48"/>
  <c r="F22" i="48"/>
  <c r="D22" i="48"/>
  <c r="R21" i="48"/>
  <c r="P21" i="48"/>
  <c r="N21" i="48"/>
  <c r="L21" i="48"/>
  <c r="J21" i="48"/>
  <c r="H21" i="48"/>
  <c r="F21" i="48"/>
  <c r="D21" i="48"/>
  <c r="R20" i="48"/>
  <c r="P20" i="48"/>
  <c r="N20" i="48"/>
  <c r="L20" i="48"/>
  <c r="J20" i="48"/>
  <c r="H20" i="48"/>
  <c r="F20" i="48"/>
  <c r="D20" i="48"/>
  <c r="R19" i="48"/>
  <c r="P19" i="48"/>
  <c r="N19" i="48"/>
  <c r="L19" i="48"/>
  <c r="J19" i="48"/>
  <c r="H19" i="48"/>
  <c r="F19" i="48"/>
  <c r="D19" i="48"/>
  <c r="R18" i="48"/>
  <c r="P18" i="48"/>
  <c r="N18" i="48"/>
  <c r="L18" i="48"/>
  <c r="J18" i="48"/>
  <c r="H18" i="48"/>
  <c r="F18" i="48"/>
  <c r="D18" i="48"/>
  <c r="R17" i="48"/>
  <c r="P17" i="48"/>
  <c r="N17" i="48"/>
  <c r="L17" i="48"/>
  <c r="J17" i="48"/>
  <c r="H17" i="48"/>
  <c r="F17" i="48"/>
  <c r="D17" i="48"/>
  <c r="R16" i="48"/>
  <c r="P16" i="48"/>
  <c r="N16" i="48"/>
  <c r="L16" i="48"/>
  <c r="J16" i="48"/>
  <c r="H16" i="48"/>
  <c r="F16" i="48"/>
  <c r="D16" i="48"/>
  <c r="R15" i="48"/>
  <c r="P15" i="48"/>
  <c r="N15" i="48"/>
  <c r="L15" i="48"/>
  <c r="J15" i="48"/>
  <c r="H15" i="48"/>
  <c r="F15" i="48"/>
  <c r="D15" i="48"/>
  <c r="R14" i="48"/>
  <c r="P14" i="48"/>
  <c r="N14" i="48"/>
  <c r="L14" i="48"/>
  <c r="J14" i="48"/>
  <c r="H14" i="48"/>
  <c r="F14" i="48"/>
  <c r="D14" i="48"/>
  <c r="R13" i="48"/>
  <c r="P13" i="48"/>
  <c r="N13" i="48"/>
  <c r="L13" i="48"/>
  <c r="J13" i="48"/>
  <c r="H13" i="48"/>
  <c r="F13" i="48"/>
  <c r="D13" i="48"/>
  <c r="R12" i="48"/>
  <c r="P12" i="48"/>
  <c r="N12" i="48"/>
  <c r="L12" i="48"/>
  <c r="J12" i="48"/>
  <c r="H12" i="48"/>
  <c r="F12" i="48"/>
  <c r="D12" i="48"/>
  <c r="R11" i="48"/>
  <c r="P11" i="48"/>
  <c r="N11" i="48"/>
  <c r="L11" i="48"/>
  <c r="J11" i="48"/>
  <c r="H11" i="48"/>
  <c r="F11" i="48"/>
  <c r="D11" i="48"/>
  <c r="R10" i="48"/>
  <c r="P10" i="48"/>
  <c r="N10" i="48"/>
  <c r="L10" i="48"/>
  <c r="J10" i="48"/>
  <c r="H10" i="48"/>
  <c r="F10" i="48"/>
  <c r="D10" i="48"/>
  <c r="R9" i="48"/>
  <c r="P9" i="48"/>
  <c r="N9" i="48"/>
  <c r="L9" i="48"/>
  <c r="J9" i="48"/>
  <c r="H9" i="48"/>
  <c r="F9" i="48"/>
  <c r="D9" i="48"/>
  <c r="R8" i="48"/>
  <c r="P8" i="48"/>
  <c r="N8" i="48"/>
  <c r="L8" i="48"/>
  <c r="J8" i="48"/>
  <c r="H8" i="48"/>
  <c r="F8" i="48"/>
  <c r="D8" i="48"/>
  <c r="R7" i="48"/>
  <c r="P7" i="48"/>
  <c r="N7" i="48"/>
  <c r="L7" i="48"/>
  <c r="J7" i="48"/>
  <c r="H7" i="48"/>
  <c r="F7" i="48"/>
  <c r="D7" i="48"/>
  <c r="P22" i="47"/>
  <c r="N22" i="47"/>
  <c r="G22" i="47"/>
  <c r="E22" i="47"/>
  <c r="P20" i="47"/>
  <c r="N20" i="47"/>
  <c r="G20" i="47"/>
  <c r="E20" i="47"/>
  <c r="P19" i="47"/>
  <c r="N19" i="47"/>
  <c r="G19" i="47"/>
  <c r="E19" i="47"/>
  <c r="P14" i="47"/>
  <c r="N14" i="47"/>
  <c r="G14" i="47"/>
  <c r="E14" i="47"/>
  <c r="P10" i="47"/>
  <c r="N10" i="47"/>
  <c r="G10" i="47"/>
  <c r="E10" i="47"/>
  <c r="F26" i="45"/>
  <c r="E26" i="45"/>
  <c r="C26" i="45"/>
  <c r="B26" i="45"/>
  <c r="F25" i="45"/>
  <c r="E25" i="45"/>
  <c r="C25" i="45"/>
  <c r="B25" i="45"/>
  <c r="F24" i="45"/>
  <c r="E24" i="45"/>
  <c r="C24" i="45"/>
  <c r="B24" i="45"/>
  <c r="G23" i="45"/>
  <c r="D23" i="45"/>
  <c r="G22" i="45"/>
  <c r="D22" i="45"/>
  <c r="G21" i="45"/>
  <c r="D21" i="45"/>
  <c r="G20" i="45"/>
  <c r="D20" i="45"/>
  <c r="G19" i="45"/>
  <c r="D19" i="45"/>
  <c r="G18" i="45"/>
  <c r="D18" i="45"/>
  <c r="G17" i="45"/>
  <c r="D17" i="45"/>
  <c r="G16" i="45"/>
  <c r="D16" i="45"/>
  <c r="G15" i="45"/>
  <c r="D15" i="45"/>
  <c r="G14" i="45"/>
  <c r="D14" i="45"/>
  <c r="G13" i="45"/>
  <c r="D13" i="45"/>
  <c r="G12" i="45"/>
  <c r="D12" i="45"/>
  <c r="G11" i="45"/>
  <c r="D11" i="45"/>
  <c r="G10" i="45"/>
  <c r="D10" i="45"/>
  <c r="G9" i="45"/>
  <c r="D9" i="45"/>
  <c r="G8" i="45"/>
  <c r="D8" i="45"/>
  <c r="B54" i="44"/>
  <c r="B53" i="44"/>
  <c r="B52" i="44"/>
  <c r="B25" i="44"/>
  <c r="B24" i="44"/>
  <c r="B23" i="44"/>
  <c r="O26" i="43"/>
  <c r="P26" i="43" s="1"/>
  <c r="M26" i="43"/>
  <c r="N26" i="43" s="1"/>
  <c r="K26" i="43"/>
  <c r="L26" i="43" s="1"/>
  <c r="I26" i="43"/>
  <c r="J26" i="43" s="1"/>
  <c r="G26" i="43"/>
  <c r="H26" i="43" s="1"/>
  <c r="C26" i="43"/>
  <c r="D26" i="43" s="1"/>
  <c r="O25" i="43"/>
  <c r="P25" i="43" s="1"/>
  <c r="M25" i="43"/>
  <c r="N25" i="43" s="1"/>
  <c r="K25" i="43"/>
  <c r="L25" i="43" s="1"/>
  <c r="I25" i="43"/>
  <c r="J25" i="43" s="1"/>
  <c r="G25" i="43"/>
  <c r="H25" i="43" s="1"/>
  <c r="C25" i="43"/>
  <c r="D25" i="43" s="1"/>
  <c r="O24" i="43"/>
  <c r="P24" i="43" s="1"/>
  <c r="M24" i="43"/>
  <c r="N24" i="43" s="1"/>
  <c r="K24" i="43"/>
  <c r="L24" i="43" s="1"/>
  <c r="I24" i="43"/>
  <c r="J24" i="43" s="1"/>
  <c r="G24" i="43"/>
  <c r="H24" i="43" s="1"/>
  <c r="C24" i="43"/>
  <c r="D24" i="43" s="1"/>
  <c r="P23" i="43"/>
  <c r="N23" i="43"/>
  <c r="L23" i="43"/>
  <c r="J23" i="43"/>
  <c r="H23" i="43"/>
  <c r="D23" i="43"/>
  <c r="P22" i="43"/>
  <c r="N22" i="43"/>
  <c r="L22" i="43"/>
  <c r="J22" i="43"/>
  <c r="H22" i="43"/>
  <c r="D22" i="43"/>
  <c r="P21" i="43"/>
  <c r="N21" i="43"/>
  <c r="L21" i="43"/>
  <c r="J21" i="43"/>
  <c r="H21" i="43"/>
  <c r="D21" i="43"/>
  <c r="P20" i="43"/>
  <c r="N20" i="43"/>
  <c r="L20" i="43"/>
  <c r="J20" i="43"/>
  <c r="H20" i="43"/>
  <c r="D20" i="43"/>
  <c r="P19" i="43"/>
  <c r="N19" i="43"/>
  <c r="L19" i="43"/>
  <c r="J19" i="43"/>
  <c r="H19" i="43"/>
  <c r="D19" i="43"/>
  <c r="P18" i="43"/>
  <c r="N18" i="43"/>
  <c r="L18" i="43"/>
  <c r="J18" i="43"/>
  <c r="H18" i="43"/>
  <c r="D18" i="43"/>
  <c r="P17" i="43"/>
  <c r="N17" i="43"/>
  <c r="L17" i="43"/>
  <c r="H17" i="43"/>
  <c r="D17" i="43"/>
  <c r="P16" i="43"/>
  <c r="N16" i="43"/>
  <c r="L16" i="43"/>
  <c r="J16" i="43"/>
  <c r="H16" i="43"/>
  <c r="D16" i="43"/>
  <c r="P15" i="43"/>
  <c r="N15" i="43"/>
  <c r="L15" i="43"/>
  <c r="J15" i="43"/>
  <c r="H15" i="43"/>
  <c r="D15" i="43"/>
  <c r="P14" i="43"/>
  <c r="N14" i="43"/>
  <c r="L14" i="43"/>
  <c r="J14" i="43"/>
  <c r="H14" i="43"/>
  <c r="D14" i="43"/>
  <c r="P13" i="43"/>
  <c r="N13" i="43"/>
  <c r="L13" i="43"/>
  <c r="J13" i="43"/>
  <c r="H13" i="43"/>
  <c r="D13" i="43"/>
  <c r="P12" i="43"/>
  <c r="N12" i="43"/>
  <c r="L12" i="43"/>
  <c r="J12" i="43"/>
  <c r="H12" i="43"/>
  <c r="D12" i="43"/>
  <c r="P11" i="43"/>
  <c r="N11" i="43"/>
  <c r="L11" i="43"/>
  <c r="J11" i="43"/>
  <c r="H11" i="43"/>
  <c r="D11" i="43"/>
  <c r="P10" i="43"/>
  <c r="N10" i="43"/>
  <c r="L10" i="43"/>
  <c r="J10" i="43"/>
  <c r="H10" i="43"/>
  <c r="D10" i="43"/>
  <c r="P9" i="43"/>
  <c r="N9" i="43"/>
  <c r="L9" i="43"/>
  <c r="J9" i="43"/>
  <c r="H9" i="43"/>
  <c r="D9" i="43"/>
  <c r="P8" i="43"/>
  <c r="N8" i="43"/>
  <c r="L8" i="43"/>
  <c r="J8" i="43"/>
  <c r="H8" i="43"/>
  <c r="D8" i="43"/>
  <c r="P25" i="50" l="1"/>
  <c r="T13" i="50"/>
  <c r="T19" i="50"/>
  <c r="T23" i="50"/>
  <c r="V9" i="50"/>
  <c r="T10" i="50"/>
  <c r="V11" i="50"/>
  <c r="T12" i="50"/>
  <c r="V13" i="50"/>
  <c r="T14" i="50"/>
  <c r="V15" i="50"/>
  <c r="T16" i="50"/>
  <c r="V17" i="50"/>
  <c r="T18" i="50"/>
  <c r="V19" i="50"/>
  <c r="T20" i="50"/>
  <c r="V21" i="50"/>
  <c r="T22" i="50"/>
  <c r="P26" i="50"/>
  <c r="T26" i="50" s="1"/>
  <c r="T9" i="50"/>
  <c r="T11" i="50"/>
  <c r="T15" i="50"/>
  <c r="T17" i="50"/>
  <c r="T21" i="50"/>
  <c r="N26" i="50"/>
  <c r="M9" i="50"/>
  <c r="M11" i="50"/>
  <c r="M13" i="50"/>
  <c r="M15" i="50"/>
  <c r="M17" i="50"/>
  <c r="M19" i="50"/>
  <c r="M21" i="50"/>
  <c r="M23" i="50"/>
  <c r="V23" i="50"/>
  <c r="O9" i="50"/>
  <c r="I25" i="50"/>
  <c r="O25" i="50" s="1"/>
  <c r="O11" i="50"/>
  <c r="O13" i="50"/>
  <c r="O15" i="50"/>
  <c r="O17" i="50"/>
  <c r="O19" i="50"/>
  <c r="O21" i="50"/>
  <c r="O23" i="50"/>
  <c r="G24" i="45"/>
  <c r="G25" i="45"/>
  <c r="G26" i="45"/>
  <c r="V8" i="50"/>
  <c r="M10" i="50"/>
  <c r="V10" i="50"/>
  <c r="M12" i="50"/>
  <c r="V12" i="50"/>
  <c r="M14" i="50"/>
  <c r="V14" i="50"/>
  <c r="M16" i="50"/>
  <c r="V16" i="50"/>
  <c r="M18" i="50"/>
  <c r="V18" i="50"/>
  <c r="M20" i="50"/>
  <c r="V20" i="50"/>
  <c r="M22" i="50"/>
  <c r="V22" i="50"/>
  <c r="M8" i="50"/>
  <c r="T25" i="50"/>
  <c r="V26" i="50"/>
  <c r="N8" i="50"/>
  <c r="U8" i="50"/>
  <c r="N10" i="50"/>
  <c r="U10" i="50"/>
  <c r="O8" i="50"/>
  <c r="L24" i="48"/>
  <c r="H24" i="48"/>
  <c r="D24" i="45"/>
  <c r="D25" i="45"/>
  <c r="D26" i="45"/>
  <c r="M25" i="50"/>
  <c r="V25" i="50"/>
  <c r="U25" i="50"/>
  <c r="M26" i="50"/>
  <c r="H23" i="48"/>
  <c r="L25" i="48"/>
  <c r="I24" i="50"/>
  <c r="O24" i="50" s="1"/>
  <c r="J23" i="48"/>
  <c r="H25" i="48"/>
  <c r="P24" i="50"/>
  <c r="T24" i="50" s="1"/>
  <c r="N25" i="50" l="1"/>
  <c r="U26" i="50"/>
  <c r="V24" i="50"/>
  <c r="N24" i="50"/>
  <c r="U24" i="50"/>
  <c r="M24" i="50"/>
</calcChain>
</file>

<file path=xl/comments1.xml><?xml version="1.0" encoding="utf-8"?>
<comments xmlns="http://schemas.openxmlformats.org/spreadsheetml/2006/main">
  <authors>
    <author>Farah Khalaf</author>
  </authors>
  <commentList>
    <comment ref="I4" authorId="0" shapeId="0">
      <text>
        <r>
          <rPr>
            <b/>
            <sz val="9"/>
            <color indexed="81"/>
            <rFont val="Segoe UI"/>
            <family val="2"/>
          </rPr>
          <t>Farah Khalaf:</t>
        </r>
        <r>
          <rPr>
            <sz val="9"/>
            <color indexed="81"/>
            <rFont val="Segoe UI"/>
            <family val="2"/>
          </rPr>
          <t xml:space="preserve">
rest der Tabelle wird ab hier nicht mehr in Abbildung angezeigt</t>
        </r>
      </text>
    </comment>
  </commentList>
</comments>
</file>

<file path=xl/sharedStrings.xml><?xml version="1.0" encoding="utf-8"?>
<sst xmlns="http://schemas.openxmlformats.org/spreadsheetml/2006/main" count="1181" uniqueCount="294">
  <si>
    <t>Zurück zum Inhalt</t>
  </si>
  <si>
    <t>Deutschland</t>
  </si>
  <si>
    <t>in %</t>
  </si>
  <si>
    <t xml:space="preserve">Inhalt </t>
  </si>
  <si>
    <t>Zeichenerklärung in den Tabellen</t>
  </si>
  <si>
    <t>·</t>
  </si>
  <si>
    <t>Abweichungen in den Summen erklären sich durch Runden der Zahlen.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</si>
  <si>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</si>
  <si>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</si>
  <si>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</si>
  <si>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</si>
  <si>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</si>
  <si>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</si>
  <si>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</si>
  <si>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</si>
  <si>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</si>
  <si>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</si>
  <si>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</si>
  <si>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</si>
  <si>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</si>
  <si>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</si>
  <si>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</si>
  <si>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</si>
  <si>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Klicken Sie auf den unten stehenden Link oder auf den Reiter am unteren Bildschirmrand, um eine gewünschte Tabelle aufzurufen!</t>
  </si>
  <si>
    <t>p25</t>
  </si>
  <si>
    <t>p75</t>
  </si>
  <si>
    <t>S.E.</t>
  </si>
  <si>
    <t>n</t>
  </si>
  <si>
    <t>= Keine Angabe aufgrund zu kleiner Fallzahl.</t>
  </si>
  <si>
    <t>unter 3-Jährige</t>
  </si>
  <si>
    <t>3-Jährige bis Schuleintritt</t>
  </si>
  <si>
    <t>Kindertageseinrichtung</t>
  </si>
  <si>
    <t>Tagesmutter/Tagesvater</t>
  </si>
  <si>
    <t>Entweder/oder</t>
  </si>
  <si>
    <t>Beide Betreuungsformen</t>
  </si>
  <si>
    <t>Kind in einer Kindertageseinrichtung</t>
  </si>
  <si>
    <t>Kind in Tagespflege</t>
  </si>
  <si>
    <t>Betreuung in Kindertageseinrichtung gewünscht</t>
  </si>
  <si>
    <t>Betreuung in Tagespflege gewünscht</t>
  </si>
  <si>
    <t>Quelle: DJI-Kinderbetreuungsstudie U12 (2019); Berechnungen des DJI; Daten gewichtet, n= 9.531</t>
  </si>
  <si>
    <t>Kosten</t>
  </si>
  <si>
    <t>Kind noch zu jung</t>
  </si>
  <si>
    <t>Eingewöhnung gescheitert</t>
  </si>
  <si>
    <t>Schlechte Einflüsse befürchtet</t>
  </si>
  <si>
    <t>Unzureichende Förderung</t>
  </si>
  <si>
    <t>Kultur nicht ausreichend berücksichtigt</t>
  </si>
  <si>
    <t>ohne Migrationshintergrund</t>
  </si>
  <si>
    <t>mit Migrationshintergrund</t>
  </si>
  <si>
    <t>Öffnungszeiten</t>
  </si>
  <si>
    <t>Gute Erfahrungen mit Betreuung zu Hause gemacht</t>
  </si>
  <si>
    <t>Selbst erziehen</t>
  </si>
  <si>
    <t>Keine Kita in der Nähe</t>
  </si>
  <si>
    <t>Großeltern können betreuen</t>
  </si>
  <si>
    <t>Kommt nicht in Frage</t>
  </si>
  <si>
    <t>Kita Platz gewollt aber nicht bekommen</t>
  </si>
  <si>
    <t>Ernährungsvorstellungen nicht berücksichtigt</t>
  </si>
  <si>
    <t>Quelle: DJI-Kinderbetreuungsstudie U12 (2019); Berechnungen des DJI; Daten gewichtet, n= 3.751-4.098</t>
  </si>
  <si>
    <t>Halbtag  (&lt;25h)</t>
  </si>
  <si>
    <t>erweiterter Halbtag (26 bis 35 h)</t>
  </si>
  <si>
    <t>Ganztag &gt;35h</t>
  </si>
  <si>
    <t>Quelle: DJI, Kinderbetreuungsstudie (KiBS) U12 2019, Daten gewichtet, Berechnungen des DJI, zu 100 fehlende Prozente: Bedarfsumfang &lt;10 Stunden, n=7.483.</t>
  </si>
  <si>
    <t>Quelle: DJI, Kinderbetreuungsstudie (KiBS) U12 2019, Daten gewichtet, Berechnungen des DJI, zu 100 fehlende Prozente: Bedarfsumfang &lt;10 Stunden, n=9.174.</t>
  </si>
  <si>
    <t>Fragetext: Wie sollte Ihr Kind – unabhängig von der derzeitigen Situation – betreut werden?</t>
  </si>
  <si>
    <t>Quelle: DJI-Kinderbetreuungsstudie U12 (2019); Berechnungen des DJI; Daten gewichtet, n= 8.080</t>
  </si>
  <si>
    <t>Kindertageseinrichtung und Kindertagespflege</t>
  </si>
  <si>
    <t>Kindertageseinrichtung oder Kindertagespflege</t>
  </si>
  <si>
    <t xml:space="preserve">Kindertageseinrichtung </t>
  </si>
  <si>
    <t xml:space="preserve">Kindertagespflege </t>
  </si>
  <si>
    <t>genutzte Form</t>
  </si>
  <si>
    <t>gewünschte Form</t>
  </si>
  <si>
    <t>Kindertageseinrichtung (Kita)</t>
  </si>
  <si>
    <t>Kindertagespflege (KTP)</t>
  </si>
  <si>
    <t>Quelle: DJI-Kinderbetreuungsstudie U12 (2019); Berechnungen des DJI; Daten gewichtet, n= 6.225</t>
  </si>
  <si>
    <t>3-Jährige bis zum Schuleintrit</t>
  </si>
  <si>
    <t>Anteil</t>
  </si>
  <si>
    <t>Quelle: DJI-Kinderbetreuungsstudie U12 (2019); Berechnungen des DJI; Daten gewichtet, n= 3.758-4.109.</t>
  </si>
  <si>
    <t>Auswahlkriterium</t>
  </si>
  <si>
    <t>p5</t>
  </si>
  <si>
    <t>p10</t>
  </si>
  <si>
    <t>p50</t>
  </si>
  <si>
    <t>p90</t>
  </si>
  <si>
    <t>p95</t>
  </si>
  <si>
    <t>Mittelwert</t>
  </si>
  <si>
    <t>Nähe zum Wohnort</t>
  </si>
  <si>
    <t>Nähe zum Arbeitsplatz des Vaters</t>
  </si>
  <si>
    <t>Aufgeschlossenheit für andere Kulturen</t>
  </si>
  <si>
    <t>Nähe zum Arbeitsplatz der Mutter</t>
  </si>
  <si>
    <t>Soziale Mischung</t>
  </si>
  <si>
    <t>kleine Gruppen</t>
  </si>
  <si>
    <t>Förderangebote für Kinder mit besonderem Bedarf</t>
  </si>
  <si>
    <t>Essen</t>
  </si>
  <si>
    <t>Ausstattung und Räumlichkeiten</t>
  </si>
  <si>
    <t>Anzahl von Betreuungspersonen in den Gruppen</t>
  </si>
  <si>
    <t>Quelle: DJI, DJI-Kinderbetreuungsstudie (KiBS) U12 2019, Daten gewichtet, Berechnungen des DJI, n=13.828-15.158.</t>
  </si>
  <si>
    <t>Fragetext: Wie wichtig waren die folgenden Punkte für Sie bei der Wahl der Kindertagesbetreuung?</t>
  </si>
  <si>
    <t>Bitte stufen Sie Ihre Antwort ab, mit einem Wert von 1 = „überhaupt nicht wichtig“ bis 6 = „sehr wichtig“.</t>
  </si>
  <si>
    <t>Tabellen im Internet (zu den Abbildungen)</t>
  </si>
  <si>
    <t>Tabellen im Internet (Anhang)</t>
  </si>
  <si>
    <t>Land</t>
  </si>
  <si>
    <t>Kinder im Alter von 3 Jahren bis zum Schuleintritt</t>
  </si>
  <si>
    <t>Kinder in Kindertages-betreuung</t>
  </si>
  <si>
    <t xml:space="preserve">Davon mit einer vertraglich vereinbarten Betreuungszeit in Stunden pro Woche </t>
  </si>
  <si>
    <t>Kinder in Kindertages-einrichtungen</t>
  </si>
  <si>
    <t>Kinder in Kindertages-pflege*</t>
  </si>
  <si>
    <t>Bis zu 25 Stunden wöchentlich</t>
  </si>
  <si>
    <t>Mehr als 25 
bis zu 35 Stunden wöchentlich</t>
  </si>
  <si>
    <t>Mehr als 35 Stunden wöchentlich</t>
  </si>
  <si>
    <t>Anzahl</t>
  </si>
  <si>
    <t>In %</t>
  </si>
  <si>
    <t>.</t>
  </si>
  <si>
    <t>Westdeutschland</t>
  </si>
  <si>
    <t>Ostdeutschland</t>
  </si>
  <si>
    <t xml:space="preserve">* Kinder in Tagespflege, die zusätzlich eine Kindertageseinrichtung oder eine Ganztagsschule besuchen, werden nicht doppelt gezählt. </t>
  </si>
  <si>
    <t>Quelle: Statistisches Bundesamt, Statistik der Kinder- und Jugendhilfe, Kinder und tätige Personen in Tageseinrichtungen und in öffentlich geförderter Kindertagespflege, 2019; Berechnungen des Forschungsverbundes DJI/TU Dortmund</t>
  </si>
  <si>
    <t>Kindertages-einrichtungen insgesamt</t>
  </si>
  <si>
    <t>Davon</t>
  </si>
  <si>
    <t>Einrichtungen, die über Mittag schließen</t>
  </si>
  <si>
    <t>Einrichtungen, die nicht über Mittag schließen</t>
  </si>
  <si>
    <t>Öffnungsdauer in Stunden</t>
  </si>
  <si>
    <t>weniger als 9 Stunden</t>
  </si>
  <si>
    <t>9 Stunden</t>
  </si>
  <si>
    <t>mehr als 9 bis zu 10 Stunden</t>
  </si>
  <si>
    <t>mehr als 10 bis zu 11 Stunden</t>
  </si>
  <si>
    <t>mehr als 11 Stunden</t>
  </si>
  <si>
    <t>Anteil in %</t>
  </si>
  <si>
    <t>*ohne Horteinrichtungen</t>
  </si>
  <si>
    <t>Insgesamt</t>
  </si>
  <si>
    <t>Davon mit einem Anteil, die … öffnen</t>
  </si>
  <si>
    <t>vor 6.00 Uhr</t>
  </si>
  <si>
    <t>vor 6.15 Uhr</t>
  </si>
  <si>
    <t>vor 6.30 Uhr</t>
  </si>
  <si>
    <t>vor 6.45 Uhr</t>
  </si>
  <si>
    <t>vor 7.00 Uhr</t>
  </si>
  <si>
    <t>vor 7.15 Uhr</t>
  </si>
  <si>
    <t>vor 7.30 Uhr</t>
  </si>
  <si>
    <t>7.30 Uhr</t>
  </si>
  <si>
    <t>Lesebeispiel: 13,1 % aller Kindertageseinrichtungen in Deutschland öffnen vor 6.30 Uhr.</t>
  </si>
  <si>
    <t>Quelle: Forschungsdatenzentrum der Statistischen Ämter des Bundes und der Länder, Statistik der Kinder- und Jugendhilfe, Kinder und tätige Personen in Tageseinrichtungen und in öffentlich geförderter Kindertagespflege, 2019; Berechnungen der Dortmunder Arbeitsstelle Kinder- und Jugendhilfestatistik</t>
  </si>
  <si>
    <t>Davon mit einem Anteil, die … noch geöffnet haben</t>
  </si>
  <si>
    <t>vor 16.30 Uhr</t>
  </si>
  <si>
    <t>vor 16.45 Uhr</t>
  </si>
  <si>
    <t>vor 17.00 Uhr</t>
  </si>
  <si>
    <t>vor 17.15 Uhr</t>
  </si>
  <si>
    <t>vor 17.30 Uhr</t>
  </si>
  <si>
    <t>vor 17.45 Uhr</t>
  </si>
  <si>
    <t>vor 18.00 Uhr</t>
  </si>
  <si>
    <t>vor 18.15 Uhr</t>
  </si>
  <si>
    <t>vor 18.30 Uhr</t>
  </si>
  <si>
    <t>Lesebeispiel: 58,4 % aller Kindertageseinrichtungen in Deutschland schließen vor 17.00 Uhr.</t>
  </si>
  <si>
    <t>Der Anteil geschlossener Kindertageseinrichtungen wird wie folgt berechnet: 100 % - Anteil geöffneter Kindertageseinrichtungen (zum Beispiel 100 % - 41,6 % = 58,4 %).</t>
  </si>
  <si>
    <t>Quelle: Forschungsdatenzentrum der Statistischen Ämter des Bundes und der Länder, Statistik der Kinder- und Jugendhilfe, Kinder und tätige Personen in Tageseinrichtungen und in öffentlich geförderter Kindertagespflege, 2019; Berechnungen des Forschungsverbundes DJI/TU Dortmund</t>
  </si>
  <si>
    <t>Kinder im Alter vonunter 3 Jahren</t>
  </si>
  <si>
    <t>Kinder im Alter von 3 bis Schuleintritt
(ohne Schulkinder)</t>
  </si>
  <si>
    <t>Betreuung wird über Mittag unterbrochen</t>
  </si>
  <si>
    <t xml:space="preserve">Kinder in der Bevölkerung am 31.12.2018** </t>
  </si>
  <si>
    <t>Kinder in Kindertagesbetreuung</t>
  </si>
  <si>
    <t>Inanspruchnahmequote</t>
  </si>
  <si>
    <t>Unter 3 Jahre</t>
  </si>
  <si>
    <t>3 bis unter 
6 Jahre</t>
  </si>
  <si>
    <t>**Bevölkerungszahlen auf Basis des Zensus 2011</t>
  </si>
  <si>
    <t xml:space="preserve">Land </t>
  </si>
  <si>
    <t>Kinder in Kindertages-einrichtungen mit nichtdeutscher Familiensprache insgesamt</t>
  </si>
  <si>
    <t xml:space="preserve">Davon </t>
  </si>
  <si>
    <t>Kinder mit nichtdeutscher Familiensprache in Kitas im Alter von unter 3 Jahren</t>
  </si>
  <si>
    <t>Kinder mit nichtdeutscher Familiensprache in Kindertageseinrichtungen mit einem Anteil von … Kindern mit nicht deutscher Familiensprache in der Kindertageseinrichtung</t>
  </si>
  <si>
    <t>Kinder mit nichtdeutscher Familiensprache in Kitas im Alter von 3 Jahren bis zum Schuleintritt</t>
  </si>
  <si>
    <t>Unter 25%</t>
  </si>
  <si>
    <t>25 bis unter 50%</t>
  </si>
  <si>
    <t>50 bis unter 75%</t>
  </si>
  <si>
    <t>75% und mehr</t>
  </si>
  <si>
    <t>Baden- Württemberg</t>
  </si>
  <si>
    <t>Mecklenburg- Vorpommern</t>
  </si>
  <si>
    <t>Nordrhein- Wesfalen</t>
  </si>
  <si>
    <t>Sachsen- Anhalt</t>
  </si>
  <si>
    <t>Schleswig- Holstein</t>
  </si>
  <si>
    <t>* Die Tabelle beinhaltet die Ergebnisse dazu, wie viele Kinder mit nichtdeutscher Familiensprache in Einrichtungen sind, in denen hauptsächlich Kinder mit nichtdeutscher Familiensprache sind.</t>
  </si>
  <si>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</si>
  <si>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</si>
  <si>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</si>
  <si>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</si>
  <si>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</si>
  <si>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t xml:space="preserve"> Eingliederungshilfe nach 
SGB XII/SGB VIII wegen</t>
  </si>
  <si>
    <t>Kinder im Alter von unter 3 Jahren</t>
  </si>
  <si>
    <t>Kinder im Alter von 3 bis unter 6 Jahre
(ohne Schulkinder)</t>
  </si>
  <si>
    <t>Mindestens einer Behinderung</t>
  </si>
  <si>
    <t>Anteil an altersgleicher Bevölkerung</t>
  </si>
  <si>
    <t>Und zwar</t>
  </si>
  <si>
    <t xml:space="preserve">Körperlicher Behinderung 
</t>
  </si>
  <si>
    <t xml:space="preserve">Geistiger Behinderung 
</t>
  </si>
  <si>
    <t xml:space="preserve">* Kinder in Tagespflege, die zusätzlich eine Kindertageseinrichtung oder eine Ganztagsschule besuchen, konnten nich herausgerechnet werden. </t>
  </si>
  <si>
    <t>Kinder in der Bevölkerung am 31.12.2018**</t>
  </si>
  <si>
    <t>Kinder in Kindertageseinrichtungen</t>
  </si>
  <si>
    <t>**Bevölkerungszahlen auf Basis des Zensus 2011.</t>
  </si>
  <si>
    <t>In der Bevölkerung am 31.12.2018**</t>
  </si>
  <si>
    <t>In Kindertageseinrichtungen</t>
  </si>
  <si>
    <t>In Kindertagespflege</t>
  </si>
  <si>
    <t>Kinder im Alter von unter 3 Jahre</t>
  </si>
  <si>
    <t>Kinder von 3 Jahren bis zum Schuleintritt</t>
  </si>
  <si>
    <t>Kinder mit Migrations-hintergrund insgesamt</t>
  </si>
  <si>
    <t>In der Familie wird vorrangig nicht Deutsch gesprochen</t>
  </si>
  <si>
    <t>Berlin, Stadt</t>
  </si>
  <si>
    <t>* Kinder mit Migrationshintergrund werden über die Kinder- und Jugendhilfestatistik über das Merkmal "Ausländische Herkunft mindestens eines Elternteils" definiert.</t>
  </si>
  <si>
    <t>Kinder bis zum Schuleintritt</t>
  </si>
  <si>
    <t>3 bis 6,5 Jahre</t>
  </si>
  <si>
    <t>Unter 6,5 Jahre</t>
  </si>
  <si>
    <t>*Bevölkerungszahlen auf Basis des Zensus 2011</t>
  </si>
  <si>
    <t>Kinder in Vorschulen und Schulkindergärten</t>
  </si>
  <si>
    <t xml:space="preserve">Alle Daten des ERiK-Berichtes unterliegen einer regelmäßigen Kontrolle und Nachprüfung. </t>
  </si>
  <si>
    <r>
      <t xml:space="preserve">Fragetext </t>
    </r>
    <r>
      <rPr>
        <i/>
        <sz val="8"/>
        <color theme="1"/>
        <rFont val="Calibri"/>
        <family val="2"/>
        <scheme val="minor"/>
      </rPr>
      <t>gewünschte Betreuungsform</t>
    </r>
    <r>
      <rPr>
        <sz val="8"/>
        <color theme="1"/>
        <rFont val="Calibri"/>
        <family val="2"/>
        <scheme val="minor"/>
      </rPr>
      <t>: Wie sollte Ihr Kind – unabhängig von der derzeitigen Situation – betreut werden?</t>
    </r>
  </si>
  <si>
    <r>
      <t xml:space="preserve">Fragetext </t>
    </r>
    <r>
      <rPr>
        <i/>
        <sz val="8"/>
        <color theme="1"/>
        <rFont val="Calibri"/>
        <family val="2"/>
        <scheme val="minor"/>
      </rPr>
      <t>genutzte Betreuungsform</t>
    </r>
    <r>
      <rPr>
        <sz val="8"/>
        <color theme="1"/>
        <rFont val="Calibri"/>
        <family val="2"/>
        <scheme val="minor"/>
      </rPr>
      <t>: Wie wird Ihr Kind normalerweise – außer von Ihnen und/oder dem zweiten Elternteil – betreut?</t>
    </r>
  </si>
  <si>
    <r>
      <rPr>
        <sz val="9"/>
        <color theme="9"/>
        <rFont val="Calibri"/>
        <family val="2"/>
        <scheme val="minor"/>
      </rPr>
      <t xml:space="preserve"> (2,2)</t>
    </r>
    <r>
      <rPr>
        <sz val="9"/>
        <color rgb="FFFF0000"/>
        <rFont val="Calibri"/>
        <family val="2"/>
        <scheme val="minor"/>
      </rPr>
      <t>2,1</t>
    </r>
  </si>
  <si>
    <r>
      <t>Quelle: DJI-Kinderbetreuungsstudie U12 (2019); Berechnungen des DJI; Daten gewichtet, n</t>
    </r>
    <r>
      <rPr>
        <vertAlign val="subscript"/>
        <sz val="8"/>
        <rFont val="Calibri"/>
        <family val="2"/>
        <scheme val="minor"/>
      </rPr>
      <t>K0−2</t>
    </r>
    <r>
      <rPr>
        <sz val="8"/>
        <rFont val="Calibri"/>
        <family val="2"/>
        <scheme val="minor"/>
      </rPr>
      <t>=7.553, n</t>
    </r>
    <r>
      <rPr>
        <vertAlign val="subscript"/>
        <sz val="8"/>
        <rFont val="Calibri"/>
        <family val="2"/>
        <scheme val="minor"/>
      </rPr>
      <t>K3−6</t>
    </r>
    <r>
      <rPr>
        <sz val="8"/>
        <rFont val="Calibri"/>
        <family val="2"/>
        <scheme val="minor"/>
      </rPr>
      <t>=9.292</t>
    </r>
  </si>
  <si>
    <r>
      <t>Quelle: DJI-Kinderbetreuungsstudie U12 (2019); Berechnungen des DJI; Daten gewichtet, n</t>
    </r>
    <r>
      <rPr>
        <vertAlign val="subscript"/>
        <sz val="8"/>
        <rFont val="Calibri"/>
        <family val="2"/>
        <scheme val="minor"/>
      </rPr>
      <t>K0−2</t>
    </r>
    <r>
      <rPr>
        <sz val="8"/>
        <rFont val="Calibri"/>
        <family val="2"/>
        <scheme val="minor"/>
      </rPr>
      <t xml:space="preserve"> = 8.080, n</t>
    </r>
    <r>
      <rPr>
        <vertAlign val="subscript"/>
        <sz val="8"/>
        <rFont val="Calibri"/>
        <family val="2"/>
        <scheme val="minor"/>
      </rPr>
      <t>K3−6</t>
    </r>
    <r>
      <rPr>
        <sz val="8"/>
        <rFont val="Calibri"/>
        <family val="2"/>
        <scheme val="minor"/>
      </rPr>
      <t xml:space="preserve"> = 9.764</t>
    </r>
  </si>
  <si>
    <r>
      <t xml:space="preserve">Drohender oder seelischer Behinderung </t>
    </r>
    <r>
      <rPr>
        <b/>
        <vertAlign val="superscript"/>
        <sz val="11"/>
        <rFont val="Calibri"/>
        <family val="2"/>
        <scheme val="minor"/>
      </rPr>
      <t>1</t>
    </r>
  </si>
  <si>
    <r>
      <rPr>
        <vertAlign val="superscript"/>
        <sz val="8"/>
        <rFont val="Calibri"/>
        <family val="2"/>
        <scheme val="minor"/>
      </rPr>
      <t>1</t>
    </r>
    <r>
      <rPr>
        <sz val="8"/>
        <rFont val="Calibri"/>
        <family val="2"/>
        <scheme val="minor"/>
      </rPr>
      <t xml:space="preserve"> Nach § 35a SGB VIII;  bei Frühförderung unter Umständen i. V. m. SGB XII (gem. § 10 Abs. 4 Satz 3 SGB VIII).</t>
    </r>
  </si>
  <si>
    <r>
      <t>Schließzeitpunkte</t>
    </r>
    <r>
      <rPr>
        <b/>
        <vertAlign val="superscript"/>
        <sz val="11"/>
        <color theme="1"/>
        <rFont val="Calibri"/>
        <family val="2"/>
        <scheme val="minor"/>
      </rPr>
      <t>1</t>
    </r>
    <r>
      <rPr>
        <b/>
        <sz val="11"/>
        <color theme="1"/>
        <rFont val="Calibri"/>
        <family val="2"/>
        <scheme val="minor"/>
      </rPr>
      <t xml:space="preserve"> (kummulativ) von Kindertageseinrichtungen* 2019 nach Ländern</t>
    </r>
  </si>
  <si>
    <r>
      <rPr>
        <vertAlign val="superscript"/>
        <sz val="8"/>
        <color theme="1"/>
        <rFont val="Calibri"/>
        <family val="2"/>
        <scheme val="minor"/>
      </rPr>
      <t xml:space="preserve">1 </t>
    </r>
    <r>
      <rPr>
        <sz val="8"/>
        <color theme="1"/>
        <rFont val="Calibri"/>
        <family val="2"/>
        <scheme val="minor"/>
      </rPr>
      <t>Seit dem Jahr 2019 werden die Öffnungszeiten anders erhoben, so dass die Werte nicht mit dem Vorjahr vergleichbar sind.</t>
    </r>
  </si>
  <si>
    <r>
      <rPr>
        <vertAlign val="superscript"/>
        <sz val="8"/>
        <color theme="1"/>
        <rFont val="Calibri"/>
        <family val="2"/>
        <scheme val="minor"/>
      </rPr>
      <t>*</t>
    </r>
    <r>
      <rPr>
        <sz val="8"/>
        <color theme="1"/>
        <rFont val="Calibri"/>
        <family val="2"/>
        <scheme val="minor"/>
      </rPr>
      <t>ohne Horteinrichtungen</t>
    </r>
  </si>
  <si>
    <r>
      <rPr>
        <vertAlign val="superscript"/>
        <sz val="8"/>
        <color theme="1"/>
        <rFont val="Calibri"/>
        <family val="2"/>
        <scheme val="minor"/>
      </rPr>
      <t xml:space="preserve">* </t>
    </r>
    <r>
      <rPr>
        <sz val="8"/>
        <color theme="1"/>
        <rFont val="Calibri"/>
        <family val="2"/>
        <scheme val="minor"/>
      </rPr>
      <t>ohne Horteinrichtungen</t>
    </r>
  </si>
  <si>
    <t>Tab. HF01.4-1W: Kinder unter 6,5 Jahren in der Bevölkerung am 31.12.2018*</t>
  </si>
  <si>
    <t>Tab.HF01.4-2W: Kinder im Alter von unter 6 Jahren (ohne Schulkinder) in Kindertagesbetreuung 2019 nach Altersgruppen und Ländern (ohne Doppelzählung*)</t>
  </si>
  <si>
    <t>Tab. HF01.4-3W Gewünschte Betreuungsform 2019 nach Alter des Kindes (in %)</t>
  </si>
  <si>
    <t>Tab. HF01.4-5W: Kinder im Alter von unter 6 Jahren (ohne Schulkinder) in Kindertagesbetreuung 2019 nach Altersgruppen und Ländern (ohne Doppelzählung*)</t>
  </si>
  <si>
    <t>Tab. HF01.4-6W: Kinder mit einrichtungsgebundener Eingliederungshilfe in Kindertagesbetreuung* 2019 nach Altersgruppen und Ländern</t>
  </si>
  <si>
    <t>Tab. HF01.4-7W: Kinder mit Migrationshintergrund* und nicht deutscher Familiensprache in Kindertagesbetreuung 2019 nach Altersgruppen und Ländern (ohne Doppelzählungen und in % der gleichaltrigen Kinder mit Migrationshintergrund in Kindertagesbetreuung)</t>
  </si>
  <si>
    <r>
      <t>Tab. HF01.4-13W: Öffnungszeitpunkte</t>
    </r>
    <r>
      <rPr>
        <b/>
        <vertAlign val="superscript"/>
        <sz val="11"/>
        <color theme="1"/>
        <rFont val="Calibri"/>
        <family val="2"/>
        <scheme val="minor"/>
      </rPr>
      <t>1</t>
    </r>
    <r>
      <rPr>
        <b/>
        <sz val="11"/>
        <color theme="1"/>
        <rFont val="Calibri"/>
        <family val="2"/>
        <scheme val="minor"/>
      </rPr>
      <t xml:space="preserve"> (kummulativ) von Kindertageseinrichtungen* 2019 nach Ländern</t>
    </r>
  </si>
  <si>
    <t>Tab. HF01.4-14W: Kinder in Kindertageseinrichtungen, deren Betreuung über Mittag unterbrochen wird, 2019 nach Altersgruppen und Ländern</t>
  </si>
  <si>
    <t>Tab. HF01.4-1W: Kinder unter 6,5 Jahren in der Bevölkerung am 31.12.2018</t>
  </si>
  <si>
    <t>Tab. HF01.4-2W: Kinder im Alter von unter 6 Jahren (ohne Schulkinder) in Kindertagesbetreuung 2019 nach Altersgruppen und Ländern (ohne Doppelzählung*)</t>
  </si>
  <si>
    <t>Tab. HF01.4-3W: Gewünschte Betreuungsform 2019 nach Alter des Kindes (in %)</t>
  </si>
  <si>
    <t xml:space="preserve">Tab. HF01.4-4W: Gewünschte vs. genutzte Betreuungsform 2019 bei Kindern im Alter von 3 Jahren bis zum Schuleintritt (in %) </t>
  </si>
  <si>
    <t>Tab. HF1.4-8W: Kinder im Alter von unter 3 Jahren in Kindertagesbetreuung 2019 nach vertraglich vereinbartem Betreuungsumfang und Ländern</t>
  </si>
  <si>
    <t>Tab. HF01.4-9W: Kinder im Alter von 3 Jahren bis zum Schuleintritt in Tageseinrichtungen und Tagespflege 2019 nach vertraglich vereinbartem Betreuungsumfang und Ländern</t>
  </si>
  <si>
    <t>Tab. HF01.4-10W Gewünschter Betreuungsumfang 2019 bei unter 3-Jährigen nach Ländern (in %)</t>
  </si>
  <si>
    <t>Tab. HF01.4-8W: Kinder im Alter von unter 3 Jahren in Kindertagesbetreuung 2019 nach vertraglich vereinbartem Betreuungsumfang und Ländern</t>
  </si>
  <si>
    <t>Tab. HF01.4-7W: Kinder mit Migrationshintergrund* und nicht deutscher Familiensprache in Kindertagesbetreuung 2019 nach Altersgruppen und Ländern</t>
  </si>
  <si>
    <t>Tab. HF01.4-11W: Gewünschter Betreuungsumfang 2019 bei 3-Jährigen bis zum Schuleintritt nach Ländern (in %)</t>
  </si>
  <si>
    <t>Tab. HF01.4-12W: Kindertageseinrichtungen* 2019 nach Öffnungsdauern und Ländern</t>
  </si>
  <si>
    <t>Tab. HF01.4-13W: Öffnungszeitpunkte1 (kummulativ) von Kindertageseinrichtungen* 2019 nach Ländern</t>
  </si>
  <si>
    <t>Tab HF01.4-12W: Kindertageseinrichtungen* 2019 nach Öffnungsdauern und Ländern (2019)</t>
  </si>
  <si>
    <t xml:space="preserve">Hinweis: In der zugehörigen Abb.HF04.4-1 können sich kleine Abweichungen zu den Zahlen der Tabelle ergeben. In der Abbildungen wurden die Zahlen gerundet, um nur eine Nachkommastelle zu haben, und die Nachkommastellen in Einzelfällen angepasst, damit diese sich auf exakt 100% summieren. </t>
  </si>
  <si>
    <t>Gründe keine Kindertagesbetreuung</t>
  </si>
  <si>
    <t>BW</t>
  </si>
  <si>
    <t>BY</t>
  </si>
  <si>
    <t>BE</t>
  </si>
  <si>
    <t>BB</t>
  </si>
  <si>
    <t>HB</t>
  </si>
  <si>
    <t>HH</t>
  </si>
  <si>
    <t>HE</t>
  </si>
  <si>
    <t>MV</t>
  </si>
  <si>
    <t>NI</t>
  </si>
  <si>
    <t>NW</t>
  </si>
  <si>
    <t>RP</t>
  </si>
  <si>
    <t>SL</t>
  </si>
  <si>
    <t>SN</t>
  </si>
  <si>
    <t>ST</t>
  </si>
  <si>
    <t>SH</t>
  </si>
  <si>
    <t>TH</t>
  </si>
  <si>
    <t>&lt;5%</t>
  </si>
  <si>
    <t>Öffnungszeiten passen nicht</t>
  </si>
  <si>
    <t>Gute Erfahrungen mit Betreuung zu Hause</t>
  </si>
  <si>
    <t>Weil Sie Kind selber erziehen möchten</t>
  </si>
  <si>
    <t>Kein Angebot in erreichbarer Nähe</t>
  </si>
  <si>
    <t>Großeltern können betreuen (nur Personen mit GE vefügbar)</t>
  </si>
  <si>
    <t>Weil es für Sie einfach nicht in Frage kommt</t>
  </si>
  <si>
    <t>Platz gewollt, aber nicht bekommen</t>
  </si>
  <si>
    <t>Vorstellungen über Ernährung nicht berücksichtigt</t>
  </si>
  <si>
    <t>Quelle: DJI-Kinderbetreuungsstudie U12 (2019); Berechnungen des DJI; Daten gewichtet, n= 3.758-4.109</t>
  </si>
  <si>
    <t>Abb. HF01.4-1: Gewünschte Betreuungsform bei unter 3-Jährigen Kindern nach Bundesländern (in %)</t>
  </si>
  <si>
    <t>Abb. HF01.4-2: Kinder im Alter von unter 3 Jahren (ohne Schulkinder) in Kindertagesbetreuung 2019 nach Ländern (ohne Doppelzählung*)</t>
  </si>
  <si>
    <t>Abb. HF01.4-3: Kinder im Alter von 3 bis unter 6 Jahren (ohne Schulkinder) in Kindertagesbetreuung 2019 nach Ländern, ohne Doppelzählung*</t>
  </si>
  <si>
    <t xml:space="preserve">Abb. HF01.4-8: Wichtigkeit der Auswahlkriterien bei der Wahl der Kindertagesbetreuung 2019 </t>
  </si>
  <si>
    <t>Abb. HF01.4-7: Gründe der Nichtnutzung 2019 bei unter 3-Jährigen  (in %)</t>
  </si>
  <si>
    <t>Abb. HF01.4-6: Bedarf an erweiterten Betreuungszeiten 2019 nach Ländern und Alter des Kindes (in %)</t>
  </si>
  <si>
    <t>Abb. HF01.4-5: Kinder bis zum Schuleintritt in Kindertagesbetreuung 2019 nach vertraglich vereinbartem Betreuungsumfang und Ländern</t>
  </si>
  <si>
    <t>Abb. HF01.4-4: Kindern mit nichtdeutscher Familiensprache 2019 nach dem Anteil der Kinder mit nichtdeutscher Familiensprache in der Kindertageseinrichtungen (Segregation)*</t>
  </si>
  <si>
    <t>Abb.HF01.4-2: Gewünschte vs. genutzte Betreuungsform bei unter 3-jährigen 
Kindern (in %)</t>
  </si>
  <si>
    <t>Abb. HF01.4-3: Kinder im Alter von unter 3 Jahren (ohne Schulkinder) in Kindertagesbetreuung 2019 nach Ländern (ohne Doppelzählung*)</t>
  </si>
  <si>
    <t>Abb. HF01.4-4: Kinder im Alter von 3 bis unter 6 Jahren (ohne Schulkinder) in Kindertagesbetreuung 2019 nach Ländern, ohne Doppelzählung*</t>
  </si>
  <si>
    <t>Abb. HF01.4-5: Kindern mit nichtdeutscher Familiensprache 2019 nach dem Anteil der Kinder mit nichtdeutscher Familiensprache in der Kindertageseinrichtungen (Segregation)*</t>
  </si>
  <si>
    <t>Abb. HF01.4-6: Kinder bis zum Schuleintritt in Kindertagesbetreuung 2019 nach vertraglich vereinbartem Betreuungsumfang und Ländern</t>
  </si>
  <si>
    <t>Abb. HF01.4-7: Bedarf an erweiterten Betreuungszeiten 2019 nach Ländern und Alter des Kindes (in %)</t>
  </si>
  <si>
    <t>Abb. HF01.4-8: Gründe der Nichtnutzung 2019 bei unter 3-Jährigen  (in %)</t>
  </si>
  <si>
    <t xml:space="preserve">Abb. HF01.4-9: Wichtigkeit der Auswahlkriterien bei der Wahl der Kindertagesbetreuung 2019 </t>
  </si>
  <si>
    <t>Tab. HF01.4-15W: Gründe der Nichtnutzung 2019 bei unter 3-Jährigen nach Bundesland (in %)</t>
  </si>
  <si>
    <t>Tab. HF01.4-16W: Gründe der Nichtnutzung 2019 bei unter 3-Jährigen nach Migrationshintergrund (in %)</t>
  </si>
  <si>
    <t>Jähnert, Alexandra/Ziesmann, Tim (2021): HF-01 Bedarfsgerechtes Angebot. In: Klinkhammer, Nicole/Kalicki, Bernhard/Kuger, Susanne/Meiner-Teubner, Christiane/Riedel, Birgit/Schacht, Diana D./Rauschenbach, Thomas (Hrsg.): ERiK-Forschungsbericht I. Konzeption und Befunde des indikatorengestützten Monitorings zum KiQuTG. Bielefeld: wbv Publikation, S. 45-64. DOI: 10.3278/6004862w</t>
  </si>
  <si>
    <t>Unter 3-Jährige</t>
  </si>
  <si>
    <t>3 Jährige bis Schuleintritt</t>
  </si>
  <si>
    <t>Fragetext: Wird Ihr Kind normalerweise nicht in einer Einrichtung und nicht bei einer Tagesmutter/einem Tagesvater betreut?</t>
  </si>
  <si>
    <t>Abb. HF01.4-3: Elternbedarfe von Kindern zwischen 3 Jahren und dem Schuleintritt 2019 nach Ländern (in %)</t>
  </si>
  <si>
    <t>Abb. HF01.4-3: Elternbedarfe unter 3-jähriger Kinder 2019 nach Ländern (in %)</t>
  </si>
  <si>
    <r>
      <t>Quelle: DJI, Kinderbetreuungsstudie U12 2020, gewichtete Daten, Berechnungen des DJI,  n</t>
    </r>
    <r>
      <rPr>
        <vertAlign val="subscript"/>
        <sz val="8"/>
        <color theme="1"/>
        <rFont val="Calibri"/>
        <family val="2"/>
        <scheme val="minor"/>
      </rPr>
      <t>K0-2</t>
    </r>
    <r>
      <rPr>
        <sz val="8"/>
        <color theme="1"/>
        <rFont val="Calibri"/>
        <family val="2"/>
        <scheme val="minor"/>
      </rPr>
      <t xml:space="preserve"> = 10.557</t>
    </r>
  </si>
  <si>
    <r>
      <t>Quelle: DJI, Kinderbetreuungsstudie U12 2020, gewichtete Daten, Berechnungen des DJI,  n</t>
    </r>
    <r>
      <rPr>
        <vertAlign val="subscript"/>
        <sz val="8"/>
        <color theme="1"/>
        <rFont val="Calibri"/>
        <family val="2"/>
        <scheme val="minor"/>
      </rPr>
      <t>K3-6</t>
    </r>
    <r>
      <rPr>
        <sz val="8"/>
        <color theme="1"/>
        <rFont val="Calibri"/>
        <family val="2"/>
        <scheme val="minor"/>
      </rPr>
      <t xml:space="preserve"> = 9.959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</si>
</sst>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0_);\(#,##0\)"/>
    <numFmt numFmtId="166" formatCode="#\ ###\ ##0;\-#\ ###\ ##0;\-;@"/>
    <numFmt numFmtId="167" formatCode="#,##0.0"/>
    <numFmt numFmtId="168" formatCode="0.0"/>
    <numFmt numFmtId="169" formatCode="##\ ##"/>
    <numFmt numFmtId="170" formatCode="##\ ##\ #"/>
    <numFmt numFmtId="171" formatCode="##\ ##\ ##"/>
    <numFmt numFmtId="172" formatCode="##\ ##\ ##\ ###"/>
    <numFmt numFmtId="173" formatCode="_(* #,##0.00_);_(* \(#,##0.00\);_(* &quot;-&quot;??_);_(@_)"/>
    <numFmt numFmtId="174" formatCode="###0"/>
    <numFmt numFmtId="175" formatCode="0.0000000000000"/>
    <numFmt numFmtId="176" formatCode="#\ ##0;;\ \-\ \ "/>
  </numFmts>
  <fonts count="95">
    <font>
      <sz val="11"/>
      <color theme="1"/>
      <name val="Calibri"/>
      <family val="2"/>
      <scheme val="minor"/>
    </font>
    <font>
      <u/>
      <sz val="10"/>
      <color theme="10"/>
      <name val="Courier"/>
      <family val="3"/>
    </font>
    <font>
      <u/>
      <sz val="10"/>
      <color theme="10"/>
      <name val="Arial"/>
      <family val="2"/>
    </font>
    <font>
      <sz val="10"/>
      <name val="Arial"/>
      <family val="2"/>
    </font>
    <font>
      <sz val="9"/>
      <name val="Arial"/>
      <family val="2"/>
    </font>
    <font>
      <sz val="8.5"/>
      <color indexed="8"/>
      <name val="Arial"/>
      <family val="2"/>
    </font>
    <font>
      <sz val="11"/>
      <color theme="1"/>
      <name val="Calibri"/>
      <family val="2"/>
      <scheme val="minor"/>
    </font>
    <font>
      <sz val="10"/>
      <color theme="1"/>
      <name val="Arial"/>
      <family val="2"/>
    </font>
    <font>
      <sz val="11"/>
      <color rgb="FF000000"/>
      <name val="Calibri"/>
      <family val="2"/>
    </font>
    <font>
      <sz val="10"/>
      <name val="Arial"/>
      <family val="2"/>
    </font>
    <font>
      <sz val="9"/>
      <color theme="1"/>
      <name val="Calibri"/>
      <family val="2"/>
      <scheme val="minor"/>
    </font>
    <font>
      <u/>
      <sz val="11"/>
      <color theme="10"/>
      <name val="Calibri"/>
      <family val="2"/>
      <scheme val="minor"/>
    </font>
    <font>
      <sz val="11"/>
      <color theme="1"/>
      <name val="Arial"/>
      <family val="2"/>
    </font>
    <font>
      <sz val="9"/>
      <color rgb="FF000000"/>
      <name val="Arial"/>
      <family val="2"/>
    </font>
    <font>
      <b/>
      <sz val="11"/>
      <color rgb="FF000000"/>
      <name val="Arial"/>
      <family val="2"/>
    </font>
    <font>
      <sz val="11"/>
      <name val="Arial"/>
      <family val="2"/>
    </font>
    <font>
      <sz val="11"/>
      <color rgb="FF000000"/>
      <name val="Arial"/>
      <family val="2"/>
    </font>
    <font>
      <u/>
      <sz val="10"/>
      <color rgb="FF0563C1"/>
      <name val="Arial"/>
      <family val="2"/>
    </font>
    <font>
      <sz val="11"/>
      <color rgb="FF0563C1"/>
      <name val="Calibri"/>
      <family val="2"/>
      <scheme val="minor"/>
    </font>
    <font>
      <sz val="10"/>
      <color rgb="FF000000"/>
      <name val="Calibri"/>
      <family val="2"/>
    </font>
    <font>
      <b/>
      <sz val="10"/>
      <name val="Symbol"/>
      <family val="1"/>
      <charset val="2"/>
    </font>
    <font>
      <b/>
      <sz val="11"/>
      <color theme="1"/>
      <name val="Calibri"/>
      <family val="2"/>
      <scheme val="minor"/>
    </font>
    <font>
      <sz val="9"/>
      <color theme="1"/>
      <name val="Calibri "/>
    </font>
    <font>
      <sz val="10"/>
      <name val="Calibri"/>
      <family val="2"/>
      <scheme val="minor"/>
    </font>
    <font>
      <sz val="9"/>
      <color theme="1"/>
      <name val="Arial"/>
      <family val="2"/>
    </font>
    <font>
      <sz val="10"/>
      <color theme="1"/>
      <name val="Calibri"/>
      <family val="2"/>
      <scheme val="minor"/>
    </font>
    <font>
      <sz val="10"/>
      <color indexed="8"/>
      <name val="Calibri"/>
      <family val="2"/>
      <scheme val="minor"/>
    </font>
    <font>
      <b/>
      <sz val="18"/>
      <color theme="0"/>
      <name val="Arial"/>
      <family val="2"/>
    </font>
    <font>
      <sz val="8.5"/>
      <name val="Arial"/>
      <family val="2"/>
    </font>
    <font>
      <sz val="12"/>
      <color indexed="8"/>
      <name val="Arial"/>
      <family val="2"/>
    </font>
    <font>
      <sz val="8"/>
      <name val="Times New Roman"/>
      <family val="1"/>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u/>
      <sz val="10"/>
      <color indexed="12"/>
      <name val="MS Sans Serif"/>
      <family val="2"/>
    </font>
    <font>
      <u/>
      <sz val="10"/>
      <color indexed="12"/>
      <name val="MetaNormalLF-Roman"/>
      <family val="2"/>
    </font>
    <font>
      <u/>
      <sz val="10"/>
      <color indexed="12"/>
      <name val="Arial"/>
      <family val="2"/>
    </font>
    <font>
      <sz val="11"/>
      <color indexed="8"/>
      <name val="Calibri"/>
      <family val="2"/>
    </font>
    <font>
      <sz val="12"/>
      <color indexed="60"/>
      <name val="Arial"/>
      <family val="2"/>
    </font>
    <font>
      <sz val="10"/>
      <name val="MetaNormalLF-Roman"/>
      <family val="2"/>
    </font>
    <font>
      <sz val="12"/>
      <color indexed="20"/>
      <name val="Arial"/>
      <family val="2"/>
    </font>
    <font>
      <sz val="11"/>
      <color indexed="8"/>
      <name val="Calibri"/>
      <family val="2"/>
      <scheme val="minor"/>
    </font>
    <font>
      <b/>
      <sz val="15"/>
      <color indexed="56"/>
      <name val="Arial"/>
      <family val="2"/>
    </font>
    <font>
      <b/>
      <sz val="13"/>
      <color indexed="56"/>
      <name val="Arial"/>
      <family val="2"/>
    </font>
    <font>
      <b/>
      <sz val="11"/>
      <color indexed="56"/>
      <name val="Arial"/>
      <family val="2"/>
    </font>
    <font>
      <b/>
      <sz val="18"/>
      <color indexed="56"/>
      <name val="Cambria"/>
      <family val="2"/>
    </font>
    <font>
      <sz val="12"/>
      <color indexed="52"/>
      <name val="Arial"/>
      <family val="2"/>
    </font>
    <font>
      <sz val="12"/>
      <color indexed="10"/>
      <name val="Arial"/>
      <family val="2"/>
    </font>
    <font>
      <b/>
      <sz val="12"/>
      <color indexed="9"/>
      <name val="Arial"/>
      <family val="2"/>
    </font>
    <font>
      <sz val="9"/>
      <color rgb="FF264A60"/>
      <name val="Arial"/>
      <family val="2"/>
    </font>
    <font>
      <sz val="8.5"/>
      <color theme="1"/>
      <name val="Arial"/>
      <family val="2"/>
    </font>
    <font>
      <sz val="10"/>
      <color rgb="FFFF0000"/>
      <name val="Arial"/>
      <family val="2"/>
    </font>
    <font>
      <b/>
      <sz val="10"/>
      <color indexed="8"/>
      <name val="Arial"/>
      <family val="2"/>
    </font>
    <font>
      <sz val="10"/>
      <color indexed="8"/>
      <name val="Arial"/>
      <family val="2"/>
    </font>
    <font>
      <i/>
      <sz val="10"/>
      <name val="Arial"/>
      <family val="2"/>
    </font>
    <font>
      <sz val="11"/>
      <color rgb="FFFF0000"/>
      <name val="Calibri"/>
      <family val="2"/>
      <scheme val="minor"/>
    </font>
    <font>
      <sz val="9"/>
      <color indexed="81"/>
      <name val="Segoe UI"/>
      <family val="2"/>
    </font>
    <font>
      <b/>
      <sz val="9"/>
      <color indexed="81"/>
      <name val="Segoe UI"/>
      <family val="2"/>
    </font>
    <font>
      <b/>
      <sz val="11"/>
      <color rgb="FFFF0000"/>
      <name val="Calibri"/>
      <family val="2"/>
      <scheme val="minor"/>
    </font>
    <font>
      <sz val="10"/>
      <color rgb="FFFF0000"/>
      <name val="Calibri"/>
      <family val="2"/>
      <scheme val="minor"/>
    </font>
    <font>
      <sz val="8"/>
      <name val="Calibri"/>
      <family val="2"/>
      <scheme val="minor"/>
    </font>
    <font>
      <sz val="8"/>
      <color theme="1"/>
      <name val="Calibri"/>
      <family val="2"/>
      <scheme val="minor"/>
    </font>
    <font>
      <sz val="9"/>
      <name val="Calibri"/>
      <family val="2"/>
      <scheme val="minor"/>
    </font>
    <font>
      <i/>
      <sz val="8"/>
      <color theme="1"/>
      <name val="Calibri"/>
      <family val="2"/>
      <scheme val="minor"/>
    </font>
    <font>
      <b/>
      <sz val="11"/>
      <name val="Calibri"/>
      <family val="2"/>
      <scheme val="minor"/>
    </font>
    <font>
      <sz val="11"/>
      <name val="Calibri"/>
      <family val="2"/>
      <scheme val="minor"/>
    </font>
    <font>
      <sz val="9"/>
      <color indexed="8"/>
      <name val="Calibri"/>
      <family val="2"/>
      <scheme val="minor"/>
    </font>
    <font>
      <b/>
      <sz val="11"/>
      <color rgb="FF010205"/>
      <name val="Calibri"/>
      <family val="2"/>
      <scheme val="minor"/>
    </font>
    <font>
      <sz val="9"/>
      <color theme="9"/>
      <name val="Calibri"/>
      <family val="2"/>
      <scheme val="minor"/>
    </font>
    <font>
      <sz val="9"/>
      <color rgb="FFFF0000"/>
      <name val="Calibri"/>
      <family val="2"/>
      <scheme val="minor"/>
    </font>
    <font>
      <sz val="8.5"/>
      <color indexed="8"/>
      <name val="Calibri"/>
      <family val="2"/>
      <scheme val="minor"/>
    </font>
    <font>
      <b/>
      <sz val="11"/>
      <color indexed="8"/>
      <name val="Calibri"/>
      <family val="2"/>
      <scheme val="minor"/>
    </font>
    <font>
      <b/>
      <sz val="10"/>
      <color indexed="8"/>
      <name val="Calibri"/>
      <family val="2"/>
      <scheme val="minor"/>
    </font>
    <font>
      <sz val="8"/>
      <color indexed="8"/>
      <name val="Calibri"/>
      <family val="2"/>
      <scheme val="minor"/>
    </font>
    <font>
      <vertAlign val="subscript"/>
      <sz val="8"/>
      <name val="Calibri"/>
      <family val="2"/>
      <scheme val="minor"/>
    </font>
    <font>
      <b/>
      <sz val="8"/>
      <color theme="1"/>
      <name val="Calibri"/>
      <family val="2"/>
      <scheme val="minor"/>
    </font>
    <font>
      <b/>
      <sz val="11"/>
      <color theme="0"/>
      <name val="Calibri"/>
      <family val="2"/>
      <scheme val="minor"/>
    </font>
    <font>
      <b/>
      <vertAlign val="superscript"/>
      <sz val="11"/>
      <name val="Calibri"/>
      <family val="2"/>
      <scheme val="minor"/>
    </font>
    <font>
      <vertAlign val="superscript"/>
      <sz val="8"/>
      <name val="Calibri"/>
      <family val="2"/>
      <scheme val="minor"/>
    </font>
    <font>
      <b/>
      <vertAlign val="superscript"/>
      <sz val="11"/>
      <color theme="1"/>
      <name val="Calibri"/>
      <family val="2"/>
      <scheme val="minor"/>
    </font>
    <font>
      <vertAlign val="superscript"/>
      <sz val="8"/>
      <color theme="1"/>
      <name val="Calibri"/>
      <family val="2"/>
      <scheme val="minor"/>
    </font>
    <font>
      <b/>
      <sz val="18"/>
      <color rgb="FFFF0000"/>
      <name val="Calibri"/>
      <family val="2"/>
      <scheme val="minor"/>
    </font>
    <font>
      <i/>
      <sz val="10"/>
      <name val="Calibri"/>
      <family val="2"/>
      <scheme val="minor"/>
    </font>
    <font>
      <i/>
      <sz val="8"/>
      <name val="Calibri"/>
      <family val="2"/>
      <scheme val="minor"/>
    </font>
    <font>
      <sz val="8"/>
      <color rgb="FFFF0000"/>
      <name val="Calibri"/>
      <family val="2"/>
      <scheme val="minor"/>
    </font>
    <font>
      <sz val="11"/>
      <color rgb="FF000000"/>
      <name val="Calibri"/>
      <family val="2"/>
      <scheme val="minor"/>
    </font>
    <font>
      <u/>
      <sz val="11"/>
      <color theme="10"/>
      <name val="Arial"/>
      <family val="2"/>
    </font>
    <font>
      <u/>
      <sz val="11"/>
      <color rgb="FF0563C1"/>
      <name val="Arial"/>
      <family val="2"/>
    </font>
    <font>
      <b/>
      <sz val="11"/>
      <color theme="1"/>
      <name val="Arial"/>
      <family val="2"/>
    </font>
    <font>
      <sz val="8.5"/>
      <color theme="1"/>
      <name val="Calibri"/>
      <family val="2"/>
      <scheme val="minor"/>
    </font>
    <font>
      <vertAlign val="subscript"/>
      <sz val="8"/>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CE1"/>
        <bgColor indexed="64"/>
      </patternFill>
    </fill>
    <fill>
      <patternFill patternType="solid">
        <fgColor theme="0" tint="-0.24994659260841701"/>
        <bgColor indexed="64"/>
      </patternFill>
    </fill>
    <fill>
      <patternFill patternType="solid">
        <fgColor theme="0" tint="-4.9714651936399429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5"/>
        <bgColor indexed="64"/>
      </patternFill>
    </fill>
    <fill>
      <patternFill patternType="solid">
        <fgColor theme="2" tint="-9.9978637043366805E-2"/>
        <bgColor indexed="64"/>
      </patternFill>
    </fill>
    <fill>
      <patternFill patternType="solid">
        <fgColor theme="5"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s>
  <cellStyleXfs count="561">
    <xf numFmtId="0" fontId="0" fillId="0" borderId="0"/>
    <xf numFmtId="165" fontId="1" fillId="0" borderId="0" applyNumberForma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7" fillId="0" borderId="0"/>
    <xf numFmtId="0" fontId="6" fillId="0" borderId="0"/>
    <xf numFmtId="0" fontId="10" fillId="0" borderId="0"/>
    <xf numFmtId="0" fontId="9" fillId="0" borderId="0"/>
    <xf numFmtId="0" fontId="7" fillId="0" borderId="0"/>
    <xf numFmtId="0" fontId="3" fillId="0" borderId="0"/>
    <xf numFmtId="0" fontId="3" fillId="0" borderId="0"/>
    <xf numFmtId="0" fontId="3" fillId="0" borderId="0"/>
    <xf numFmtId="0" fontId="3" fillId="0" borderId="0"/>
    <xf numFmtId="0" fontId="11" fillId="0" borderId="0" applyNumberFormat="0" applyFill="0" applyBorder="0" applyAlignment="0" applyProtection="0"/>
    <xf numFmtId="164" fontId="6" fillId="0" borderId="0" applyFont="0" applyFill="0" applyBorder="0" applyAlignment="0" applyProtection="0"/>
    <xf numFmtId="0" fontId="7" fillId="0" borderId="0"/>
    <xf numFmtId="0" fontId="12" fillId="0" borderId="0"/>
    <xf numFmtId="0" fontId="6" fillId="0" borderId="0"/>
    <xf numFmtId="0" fontId="7" fillId="0" borderId="0"/>
    <xf numFmtId="0" fontId="7" fillId="0" borderId="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169" fontId="30" fillId="0" borderId="1">
      <alignment horizontal="left"/>
    </xf>
    <xf numFmtId="169" fontId="30" fillId="0" borderId="1">
      <alignment horizontal="left"/>
    </xf>
    <xf numFmtId="169" fontId="30" fillId="0" borderId="38">
      <alignment horizontal="left"/>
    </xf>
    <xf numFmtId="169" fontId="30" fillId="0" borderId="38">
      <alignment horizontal="left"/>
    </xf>
    <xf numFmtId="169" fontId="30" fillId="0" borderId="38">
      <alignment horizontal="left"/>
    </xf>
    <xf numFmtId="169" fontId="30" fillId="0" borderId="38">
      <alignment horizontal="left"/>
    </xf>
    <xf numFmtId="169" fontId="30" fillId="0" borderId="1">
      <alignment horizontal="left"/>
    </xf>
    <xf numFmtId="169" fontId="30" fillId="0" borderId="38">
      <alignment horizontal="left"/>
    </xf>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170" fontId="30" fillId="0" borderId="1">
      <alignment horizontal="left"/>
    </xf>
    <xf numFmtId="170" fontId="30" fillId="0" borderId="1">
      <alignment horizontal="left"/>
    </xf>
    <xf numFmtId="170" fontId="30" fillId="0" borderId="38">
      <alignment horizontal="left"/>
    </xf>
    <xf numFmtId="170" fontId="30" fillId="0" borderId="38">
      <alignment horizontal="left"/>
    </xf>
    <xf numFmtId="170" fontId="30" fillId="0" borderId="38">
      <alignment horizontal="left"/>
    </xf>
    <xf numFmtId="170" fontId="30" fillId="0" borderId="38">
      <alignment horizontal="left"/>
    </xf>
    <xf numFmtId="170" fontId="30" fillId="0" borderId="1">
      <alignment horizontal="left"/>
    </xf>
    <xf numFmtId="170" fontId="30" fillId="0" borderId="38">
      <alignment horizontal="left"/>
    </xf>
    <xf numFmtId="171" fontId="30" fillId="0" borderId="1">
      <alignment horizontal="left"/>
    </xf>
    <xf numFmtId="171" fontId="30" fillId="0" borderId="1">
      <alignment horizontal="left"/>
    </xf>
    <xf numFmtId="171" fontId="30" fillId="0" borderId="38">
      <alignment horizontal="left"/>
    </xf>
    <xf numFmtId="171" fontId="30" fillId="0" borderId="38">
      <alignment horizontal="left"/>
    </xf>
    <xf numFmtId="171" fontId="30" fillId="0" borderId="38">
      <alignment horizontal="left"/>
    </xf>
    <xf numFmtId="171" fontId="30" fillId="0" borderId="38">
      <alignment horizontal="left"/>
    </xf>
    <xf numFmtId="171" fontId="30" fillId="0" borderId="1">
      <alignment horizontal="left"/>
    </xf>
    <xf numFmtId="171" fontId="30" fillId="0" borderId="38">
      <alignment horizontal="left"/>
    </xf>
    <xf numFmtId="0" fontId="31" fillId="21"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172" fontId="30" fillId="0" borderId="1">
      <alignment horizontal="left"/>
    </xf>
    <xf numFmtId="172" fontId="30" fillId="0" borderId="1">
      <alignment horizontal="left"/>
    </xf>
    <xf numFmtId="172" fontId="30" fillId="0" borderId="38">
      <alignment horizontal="left"/>
    </xf>
    <xf numFmtId="172" fontId="30" fillId="0" borderId="38">
      <alignment horizontal="left"/>
    </xf>
    <xf numFmtId="172" fontId="30" fillId="0" borderId="38">
      <alignment horizontal="left"/>
    </xf>
    <xf numFmtId="172" fontId="30" fillId="0" borderId="38">
      <alignment horizontal="left"/>
    </xf>
    <xf numFmtId="172" fontId="30" fillId="0" borderId="1">
      <alignment horizontal="left"/>
    </xf>
    <xf numFmtId="172" fontId="30" fillId="0" borderId="38">
      <alignment horizontal="left"/>
    </xf>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8" borderId="0" applyNumberFormat="0" applyBorder="0" applyAlignment="0" applyProtection="0"/>
    <xf numFmtId="0" fontId="32" fillId="29" borderId="39" applyNumberFormat="0" applyAlignment="0" applyProtection="0"/>
    <xf numFmtId="0" fontId="33" fillId="29" borderId="40" applyNumberFormat="0" applyAlignment="0" applyProtection="0"/>
    <xf numFmtId="0" fontId="34" fillId="16" borderId="40" applyNumberFormat="0" applyAlignment="0" applyProtection="0"/>
    <xf numFmtId="0" fontId="35" fillId="0" borderId="4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3" fontId="41" fillId="0" borderId="0" applyFont="0" applyFill="0" applyBorder="0" applyAlignment="0" applyProtection="0"/>
    <xf numFmtId="164" fontId="41" fillId="0" borderId="0" applyFont="0" applyFill="0" applyBorder="0" applyAlignment="0" applyProtection="0"/>
    <xf numFmtId="0" fontId="42" fillId="30" borderId="0" applyNumberFormat="0" applyBorder="0" applyAlignment="0" applyProtection="0"/>
    <xf numFmtId="0" fontId="6" fillId="0" borderId="0"/>
    <xf numFmtId="0" fontId="6" fillId="0" borderId="0"/>
    <xf numFmtId="0" fontId="43" fillId="31" borderId="42" applyNumberFormat="0" applyFont="0" applyAlignment="0" applyProtection="0"/>
    <xf numFmtId="9" fontId="6" fillId="0" borderId="0" applyFont="0" applyFill="0" applyBorder="0" applyAlignment="0" applyProtection="0"/>
    <xf numFmtId="0" fontId="44" fillId="12" borderId="0" applyNumberFormat="0" applyBorder="0" applyAlignment="0" applyProtection="0"/>
    <xf numFmtId="0" fontId="3" fillId="0" borderId="0"/>
    <xf numFmtId="0" fontId="6" fillId="0" borderId="0"/>
    <xf numFmtId="0" fontId="6" fillId="0" borderId="0"/>
    <xf numFmtId="0" fontId="45" fillId="0" borderId="0"/>
    <xf numFmtId="0" fontId="3" fillId="0" borderId="0"/>
    <xf numFmtId="0" fontId="7" fillId="0" borderId="0"/>
    <xf numFmtId="0" fontId="7" fillId="0" borderId="0"/>
    <xf numFmtId="0" fontId="6" fillId="0" borderId="0"/>
    <xf numFmtId="0" fontId="6" fillId="0" borderId="0"/>
    <xf numFmtId="0" fontId="3" fillId="0" borderId="0"/>
    <xf numFmtId="0" fontId="3" fillId="0" borderId="0"/>
    <xf numFmtId="0" fontId="3" fillId="0" borderId="0"/>
    <xf numFmtId="0" fontId="3" fillId="0" borderId="0"/>
    <xf numFmtId="0" fontId="12"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43" applyNumberFormat="0" applyFill="0" applyAlignment="0" applyProtection="0"/>
    <xf numFmtId="0" fontId="47" fillId="0" borderId="44" applyNumberFormat="0" applyFill="0" applyAlignment="0" applyProtection="0"/>
    <xf numFmtId="0" fontId="48" fillId="0" borderId="45"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46" applyNumberFormat="0" applyFill="0" applyAlignment="0" applyProtection="0"/>
    <xf numFmtId="0" fontId="51" fillId="0" borderId="0" applyNumberFormat="0" applyFill="0" applyBorder="0" applyAlignment="0" applyProtection="0"/>
    <xf numFmtId="0" fontId="52" fillId="32" borderId="47" applyNumberFormat="0" applyAlignment="0" applyProtection="0"/>
    <xf numFmtId="0" fontId="43" fillId="0" borderId="0"/>
    <xf numFmtId="0" fontId="57" fillId="0" borderId="0"/>
  </cellStyleXfs>
  <cellXfs count="808">
    <xf numFmtId="0" fontId="0" fillId="0" borderId="0" xfId="0"/>
    <xf numFmtId="0" fontId="8" fillId="0" borderId="0" xfId="8" applyFont="1" applyFill="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0" fillId="0" borderId="0" xfId="0" applyBorder="1"/>
    <xf numFmtId="0" fontId="7" fillId="0" borderId="0" xfId="0" applyFont="1" applyAlignment="1">
      <alignment vertical="center"/>
    </xf>
    <xf numFmtId="166" fontId="4" fillId="2" borderId="0" xfId="2" applyNumberFormat="1" applyFont="1" applyFill="1"/>
    <xf numFmtId="0" fontId="3" fillId="2" borderId="0" xfId="4" applyFill="1"/>
    <xf numFmtId="0" fontId="3" fillId="2" borderId="0" xfId="15" applyFill="1"/>
    <xf numFmtId="0" fontId="3" fillId="2" borderId="0" xfId="4" applyFill="1" applyAlignment="1">
      <alignment horizontal="center"/>
    </xf>
    <xf numFmtId="0" fontId="0" fillId="2" borderId="0" xfId="0" applyFill="1"/>
    <xf numFmtId="0" fontId="13" fillId="0" borderId="0" xfId="8"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2" fontId="4" fillId="0" borderId="0" xfId="9" applyNumberFormat="1" applyFont="1" applyFill="1" applyBorder="1" applyAlignment="1">
      <alignment vertical="center" wrapText="1"/>
    </xf>
    <xf numFmtId="0" fontId="0" fillId="2" borderId="0" xfId="0" applyFill="1" applyAlignment="1">
      <alignment vertical="center"/>
    </xf>
    <xf numFmtId="0" fontId="7" fillId="2" borderId="0" xfId="0" applyFont="1" applyFill="1"/>
    <xf numFmtId="0" fontId="7" fillId="2" borderId="0" xfId="0" applyFont="1" applyFill="1" applyAlignment="1">
      <alignment vertical="center"/>
    </xf>
    <xf numFmtId="0" fontId="14" fillId="0" borderId="0" xfId="8" applyFont="1" applyFill="1" applyBorder="1" applyAlignment="1">
      <alignment vertical="center"/>
    </xf>
    <xf numFmtId="0" fontId="16" fillId="0" borderId="0" xfId="8" applyFont="1" applyFill="1" applyBorder="1" applyAlignment="1">
      <alignment vertical="center"/>
    </xf>
    <xf numFmtId="0" fontId="2" fillId="2" borderId="0" xfId="16" applyNumberFormat="1" applyFont="1" applyFill="1" applyAlignment="1">
      <alignment vertical="center"/>
    </xf>
    <xf numFmtId="0" fontId="18" fillId="2" borderId="0" xfId="0" applyFont="1" applyFill="1" applyAlignment="1">
      <alignment vertical="center"/>
    </xf>
    <xf numFmtId="0" fontId="3" fillId="0" borderId="0" xfId="9" applyFont="1" applyFill="1" applyBorder="1" applyAlignment="1">
      <alignment vertical="center"/>
    </xf>
    <xf numFmtId="0" fontId="19" fillId="0" borderId="0" xfId="8" applyFont="1" applyFill="1" applyBorder="1" applyAlignment="1">
      <alignment vertical="center"/>
    </xf>
    <xf numFmtId="0" fontId="19" fillId="0" borderId="0" xfId="9" applyFont="1" applyFill="1" applyBorder="1" applyAlignment="1">
      <alignment vertical="center"/>
    </xf>
    <xf numFmtId="0" fontId="3" fillId="0" borderId="0" xfId="9" applyFont="1" applyFill="1" applyBorder="1" applyAlignment="1">
      <alignment horizontal="left" vertical="center"/>
    </xf>
    <xf numFmtId="49" fontId="3" fillId="0" borderId="0" xfId="9" applyNumberFormat="1" applyFont="1" applyFill="1" applyBorder="1" applyAlignment="1">
      <alignment vertical="center"/>
    </xf>
    <xf numFmtId="0" fontId="20" fillId="0" borderId="0" xfId="9" applyFont="1" applyFill="1" applyBorder="1" applyAlignment="1">
      <alignment horizontal="right" vertical="center"/>
    </xf>
    <xf numFmtId="2" fontId="3" fillId="0" borderId="0" xfId="9" applyNumberFormat="1" applyFont="1" applyFill="1" applyBorder="1" applyAlignment="1">
      <alignment vertical="center" wrapText="1"/>
    </xf>
    <xf numFmtId="0" fontId="5" fillId="2" borderId="0" xfId="18" applyFont="1" applyFill="1" applyAlignment="1">
      <alignment horizontal="left" vertical="center" wrapText="1"/>
    </xf>
    <xf numFmtId="0" fontId="15" fillId="0" borderId="0" xfId="9" applyFont="1" applyFill="1" applyBorder="1" applyAlignment="1">
      <alignment vertical="center"/>
    </xf>
    <xf numFmtId="167" fontId="22" fillId="0" borderId="2" xfId="0" applyNumberFormat="1" applyFont="1" applyBorder="1" applyAlignment="1">
      <alignment horizontal="left" vertical="center"/>
    </xf>
    <xf numFmtId="3" fontId="22" fillId="0" borderId="2" xfId="0" applyNumberFormat="1" applyFont="1" applyBorder="1" applyAlignment="1">
      <alignment horizontal="right" vertical="center"/>
    </xf>
    <xf numFmtId="167" fontId="22" fillId="3" borderId="2" xfId="0" applyNumberFormat="1" applyFont="1" applyFill="1" applyBorder="1" applyAlignment="1">
      <alignment horizontal="left" vertical="center"/>
    </xf>
    <xf numFmtId="3" fontId="22" fillId="3" borderId="2" xfId="0" applyNumberFormat="1" applyFont="1" applyFill="1" applyBorder="1" applyAlignment="1">
      <alignment horizontal="right" vertical="center"/>
    </xf>
    <xf numFmtId="0" fontId="23" fillId="0" borderId="0" xfId="0" applyFont="1" applyFill="1" applyBorder="1" applyAlignment="1">
      <alignment horizontal="left"/>
    </xf>
    <xf numFmtId="3" fontId="22" fillId="3" borderId="6" xfId="0" applyNumberFormat="1" applyFont="1" applyFill="1" applyBorder="1" applyAlignment="1">
      <alignment horizontal="right" vertical="center"/>
    </xf>
    <xf numFmtId="167" fontId="22" fillId="0" borderId="6" xfId="0" applyNumberFormat="1" applyFont="1" applyBorder="1" applyAlignment="1" applyProtection="1">
      <alignment horizontal="right" vertical="center"/>
      <protection locked="0"/>
    </xf>
    <xf numFmtId="167" fontId="22" fillId="3" borderId="6" xfId="0" applyNumberFormat="1" applyFont="1" applyFill="1" applyBorder="1" applyAlignment="1" applyProtection="1">
      <alignment horizontal="right" vertical="center"/>
      <protection locked="0"/>
    </xf>
    <xf numFmtId="0" fontId="0" fillId="0" borderId="0" xfId="0" applyAlignment="1"/>
    <xf numFmtId="0" fontId="17" fillId="0" borderId="0" xfId="16" applyFont="1" applyAlignment="1">
      <alignment horizontal="left" vertical="center"/>
    </xf>
    <xf numFmtId="4" fontId="22" fillId="0" borderId="6" xfId="0" applyNumberFormat="1" applyFont="1" applyBorder="1" applyAlignment="1" applyProtection="1">
      <alignment horizontal="right" vertical="center"/>
      <protection locked="0"/>
    </xf>
    <xf numFmtId="4" fontId="22" fillId="3" borderId="6" xfId="0" applyNumberFormat="1" applyFont="1" applyFill="1" applyBorder="1" applyAlignment="1" applyProtection="1">
      <alignment horizontal="right" vertical="center"/>
      <protection locked="0"/>
    </xf>
    <xf numFmtId="0" fontId="21" fillId="0" borderId="0" xfId="0" applyFont="1" applyAlignment="1">
      <alignment vertical="top"/>
    </xf>
    <xf numFmtId="0" fontId="0" fillId="0" borderId="0" xfId="0" applyAlignment="1">
      <alignment wrapText="1"/>
    </xf>
    <xf numFmtId="0" fontId="21" fillId="0" borderId="0" xfId="0" applyFont="1" applyAlignment="1">
      <alignment horizontal="right"/>
    </xf>
    <xf numFmtId="0" fontId="25" fillId="0" borderId="0" xfId="0" applyFont="1" applyAlignment="1"/>
    <xf numFmtId="0" fontId="0" fillId="0" borderId="0" xfId="0" applyFont="1"/>
    <xf numFmtId="0" fontId="26" fillId="0" borderId="0" xfId="0" applyFont="1" applyFill="1" applyBorder="1" applyAlignment="1">
      <alignment horizontal="left"/>
    </xf>
    <xf numFmtId="0" fontId="26" fillId="0" borderId="0" xfId="0" applyFont="1" applyFill="1" applyBorder="1" applyAlignment="1">
      <alignment horizontal="left" wrapText="1"/>
    </xf>
    <xf numFmtId="0" fontId="25" fillId="0" borderId="0" xfId="0" applyFont="1" applyAlignment="1">
      <alignment wrapText="1"/>
    </xf>
    <xf numFmtId="0" fontId="21" fillId="0" borderId="0" xfId="0" applyFont="1"/>
    <xf numFmtId="0" fontId="25" fillId="0" borderId="0" xfId="0" applyFont="1"/>
    <xf numFmtId="1" fontId="0" fillId="0" borderId="0" xfId="0" applyNumberFormat="1"/>
    <xf numFmtId="4" fontId="22" fillId="6" borderId="14" xfId="19" applyNumberFormat="1" applyFont="1" applyFill="1" applyBorder="1" applyAlignment="1">
      <alignment horizontal="right" vertical="center"/>
    </xf>
    <xf numFmtId="3" fontId="22" fillId="6" borderId="15" xfId="19" applyNumberFormat="1" applyFont="1" applyFill="1" applyBorder="1" applyAlignment="1">
      <alignment horizontal="right" vertical="center"/>
    </xf>
    <xf numFmtId="4" fontId="22" fillId="6" borderId="15" xfId="19" applyNumberFormat="1" applyFont="1" applyFill="1" applyBorder="1" applyAlignment="1" applyProtection="1">
      <alignment horizontal="right" vertical="center"/>
      <protection locked="0"/>
    </xf>
    <xf numFmtId="3" fontId="22" fillId="6" borderId="15" xfId="19" applyNumberFormat="1" applyFont="1" applyFill="1" applyBorder="1" applyAlignment="1">
      <alignment horizontal="left" vertical="center"/>
    </xf>
    <xf numFmtId="4" fontId="22" fillId="3" borderId="14" xfId="0" applyNumberFormat="1" applyFont="1" applyFill="1" applyBorder="1" applyAlignment="1">
      <alignment horizontal="right" vertical="center"/>
    </xf>
    <xf numFmtId="3" fontId="22" fillId="3" borderId="15" xfId="0" applyNumberFormat="1" applyFont="1" applyFill="1" applyBorder="1" applyAlignment="1">
      <alignment horizontal="right" vertical="center"/>
    </xf>
    <xf numFmtId="4" fontId="22" fillId="3" borderId="15" xfId="0" applyNumberFormat="1" applyFont="1" applyFill="1" applyBorder="1" applyAlignment="1" applyProtection="1">
      <alignment horizontal="right" vertical="center"/>
      <protection locked="0"/>
    </xf>
    <xf numFmtId="3" fontId="22" fillId="3" borderId="14" xfId="0" applyNumberFormat="1" applyFont="1" applyFill="1" applyBorder="1" applyAlignment="1">
      <alignment horizontal="right" vertical="center"/>
    </xf>
    <xf numFmtId="3" fontId="22" fillId="3" borderId="14" xfId="0" applyNumberFormat="1" applyFont="1" applyFill="1" applyBorder="1" applyAlignment="1">
      <alignment horizontal="left" vertical="center"/>
    </xf>
    <xf numFmtId="4" fontId="22" fillId="0" borderId="2" xfId="0" applyNumberFormat="1" applyFont="1" applyBorder="1" applyAlignment="1">
      <alignment horizontal="right" vertical="center"/>
    </xf>
    <xf numFmtId="3" fontId="22" fillId="0" borderId="6" xfId="0" applyNumberFormat="1" applyFont="1" applyBorder="1" applyAlignment="1">
      <alignment horizontal="right" vertical="center"/>
    </xf>
    <xf numFmtId="4" fontId="22" fillId="3" borderId="2" xfId="0" applyNumberFormat="1" applyFont="1" applyFill="1" applyBorder="1" applyAlignment="1">
      <alignment horizontal="right" vertical="center"/>
    </xf>
    <xf numFmtId="4" fontId="22" fillId="0" borderId="19" xfId="0" applyNumberFormat="1" applyFont="1" applyBorder="1" applyAlignment="1">
      <alignment horizontal="right" vertical="center"/>
    </xf>
    <xf numFmtId="3" fontId="22" fillId="0" borderId="20" xfId="0" applyNumberFormat="1" applyFont="1" applyBorder="1" applyAlignment="1">
      <alignment horizontal="right" vertical="center"/>
    </xf>
    <xf numFmtId="4" fontId="22" fillId="0" borderId="20" xfId="0" applyNumberFormat="1" applyFont="1" applyBorder="1" applyAlignment="1" applyProtection="1">
      <alignment horizontal="right" vertical="center"/>
      <protection locked="0"/>
    </xf>
    <xf numFmtId="3" fontId="22" fillId="0" borderId="19" xfId="0" applyNumberFormat="1" applyFont="1" applyBorder="1" applyAlignment="1">
      <alignment horizontal="right" vertical="center"/>
    </xf>
    <xf numFmtId="167" fontId="22" fillId="0" borderId="19" xfId="0" applyNumberFormat="1" applyFont="1" applyBorder="1" applyAlignment="1">
      <alignment horizontal="left" vertical="center"/>
    </xf>
    <xf numFmtId="0" fontId="0" fillId="5" borderId="0" xfId="0" applyFill="1" applyAlignment="1">
      <alignment horizontal="right" wrapText="1"/>
    </xf>
    <xf numFmtId="0" fontId="0" fillId="5" borderId="0" xfId="0" applyFill="1"/>
    <xf numFmtId="0" fontId="0" fillId="5" borderId="0" xfId="0" applyFill="1" applyAlignment="1">
      <alignment horizontal="right"/>
    </xf>
    <xf numFmtId="0" fontId="21" fillId="0" borderId="0" xfId="0" applyFont="1" applyAlignment="1"/>
    <xf numFmtId="167" fontId="22" fillId="0" borderId="20" xfId="0" applyNumberFormat="1" applyFont="1" applyBorder="1" applyAlignment="1" applyProtection="1">
      <alignment horizontal="right" vertical="center"/>
      <protection locked="0"/>
    </xf>
    <xf numFmtId="3" fontId="22" fillId="3" borderId="15" xfId="0" applyNumberFormat="1" applyFont="1" applyFill="1" applyBorder="1" applyAlignment="1" applyProtection="1">
      <alignment horizontal="right" vertical="center"/>
      <protection locked="0"/>
    </xf>
    <xf numFmtId="0" fontId="0" fillId="5" borderId="17" xfId="0" applyFill="1" applyBorder="1" applyAlignment="1">
      <alignment horizontal="right"/>
    </xf>
    <xf numFmtId="0" fontId="0" fillId="5" borderId="17" xfId="0" applyFill="1" applyBorder="1" applyAlignment="1">
      <alignment horizontal="right" wrapText="1"/>
    </xf>
    <xf numFmtId="0" fontId="0" fillId="5" borderId="14" xfId="0" applyFill="1" applyBorder="1" applyAlignment="1">
      <alignment horizontal="right"/>
    </xf>
    <xf numFmtId="0" fontId="0" fillId="5" borderId="24" xfId="0" applyFill="1" applyBorder="1" applyAlignment="1">
      <alignment horizontal="right"/>
    </xf>
    <xf numFmtId="0" fontId="12" fillId="0" borderId="0" xfId="19"/>
    <xf numFmtId="0" fontId="12" fillId="0" borderId="0" xfId="19" applyBorder="1"/>
    <xf numFmtId="168" fontId="12" fillId="0" borderId="0" xfId="19" applyNumberFormat="1"/>
    <xf numFmtId="0" fontId="7" fillId="0" borderId="0" xfId="19" applyFont="1"/>
    <xf numFmtId="0" fontId="12" fillId="0" borderId="0" xfId="19" applyFill="1" applyBorder="1"/>
    <xf numFmtId="0" fontId="53" fillId="0" borderId="0" xfId="550" applyFont="1" applyFill="1" applyBorder="1" applyAlignment="1">
      <alignment vertical="top" wrapText="1"/>
    </xf>
    <xf numFmtId="0" fontId="53" fillId="0" borderId="0" xfId="549" applyFont="1" applyFill="1" applyBorder="1" applyAlignment="1">
      <alignment vertical="top" wrapText="1"/>
    </xf>
    <xf numFmtId="174" fontId="12" fillId="0" borderId="0" xfId="19" applyNumberFormat="1" applyFill="1" applyBorder="1"/>
    <xf numFmtId="175" fontId="12" fillId="0" borderId="0" xfId="19" applyNumberFormat="1" applyFill="1" applyBorder="1"/>
    <xf numFmtId="3" fontId="7" fillId="0" borderId="0" xfId="19" applyNumberFormat="1" applyFont="1" applyFill="1" applyBorder="1" applyAlignment="1">
      <alignment horizontal="right" vertical="center" indent="1"/>
    </xf>
    <xf numFmtId="0" fontId="55" fillId="0" borderId="0" xfId="19" applyFont="1" applyAlignment="1">
      <alignment vertical="top" wrapText="1"/>
    </xf>
    <xf numFmtId="168" fontId="7" fillId="0" borderId="0" xfId="19" applyNumberFormat="1" applyFont="1"/>
    <xf numFmtId="168" fontId="55" fillId="0" borderId="0" xfId="19" applyNumberFormat="1" applyFont="1" applyAlignment="1">
      <alignment vertical="top" wrapText="1"/>
    </xf>
    <xf numFmtId="3" fontId="12" fillId="0" borderId="0" xfId="19" applyNumberFormat="1"/>
    <xf numFmtId="0" fontId="21" fillId="0" borderId="0" xfId="19" applyFont="1"/>
    <xf numFmtId="176" fontId="12" fillId="0" borderId="0" xfId="19" applyNumberFormat="1"/>
    <xf numFmtId="0" fontId="28" fillId="0" borderId="0" xfId="19" applyFont="1" applyFill="1" applyBorder="1" applyAlignment="1">
      <alignment horizontal="left" vertical="center" wrapText="1"/>
    </xf>
    <xf numFmtId="0" fontId="54" fillId="0" borderId="0" xfId="19" applyFont="1" applyAlignment="1">
      <alignment vertical="center"/>
    </xf>
    <xf numFmtId="0" fontId="56" fillId="0" borderId="0" xfId="20" applyFont="1" applyFill="1" applyBorder="1" applyAlignment="1">
      <alignment vertical="center"/>
    </xf>
    <xf numFmtId="0" fontId="12" fillId="0" borderId="0" xfId="19" applyAlignment="1">
      <alignment wrapText="1"/>
    </xf>
    <xf numFmtId="168" fontId="21" fillId="0" borderId="0" xfId="19" applyNumberFormat="1" applyFont="1"/>
    <xf numFmtId="3" fontId="21" fillId="0" borderId="0" xfId="19" applyNumberFormat="1" applyFont="1"/>
    <xf numFmtId="0" fontId="58" fillId="0" borderId="0" xfId="19" applyFont="1" applyAlignment="1">
      <alignment horizontal="left" wrapText="1"/>
    </xf>
    <xf numFmtId="0" fontId="3" fillId="0" borderId="0" xfId="19" applyFont="1" applyAlignment="1">
      <alignment vertical="top" wrapText="1"/>
    </xf>
    <xf numFmtId="0" fontId="3" fillId="0" borderId="0" xfId="19" applyFont="1" applyAlignment="1">
      <alignment horizontal="left" vertical="top" wrapText="1"/>
    </xf>
    <xf numFmtId="0" fontId="3" fillId="0" borderId="0" xfId="19" applyFont="1" applyAlignment="1">
      <alignment horizontal="center" vertical="top" wrapText="1"/>
    </xf>
    <xf numFmtId="0" fontId="58" fillId="0" borderId="0" xfId="19" applyFont="1" applyAlignment="1">
      <alignment wrapText="1"/>
    </xf>
    <xf numFmtId="0" fontId="59" fillId="0" borderId="0" xfId="0" applyFont="1"/>
    <xf numFmtId="0" fontId="21" fillId="33" borderId="9" xfId="0" applyFont="1" applyFill="1" applyBorder="1" applyAlignment="1">
      <alignment horizontal="right"/>
    </xf>
    <xf numFmtId="0" fontId="65" fillId="0" borderId="0" xfId="0" applyFont="1"/>
    <xf numFmtId="0" fontId="64" fillId="0" borderId="0" xfId="0" applyFont="1" applyFill="1" applyBorder="1" applyAlignment="1">
      <alignment horizontal="left"/>
    </xf>
    <xf numFmtId="0" fontId="26" fillId="0" borderId="0" xfId="0" applyFont="1" applyFill="1" applyBorder="1" applyAlignment="1">
      <alignment horizontal="left" wrapText="1"/>
    </xf>
    <xf numFmtId="0" fontId="23" fillId="0" borderId="0" xfId="0" applyFont="1" applyFill="1" applyBorder="1" applyAlignment="1">
      <alignment horizontal="left"/>
    </xf>
    <xf numFmtId="0" fontId="62" fillId="33" borderId="9" xfId="0" applyFont="1" applyFill="1" applyBorder="1" applyAlignment="1">
      <alignment horizontal="right"/>
    </xf>
    <xf numFmtId="0" fontId="21" fillId="33" borderId="5" xfId="0" applyFont="1" applyFill="1" applyBorder="1" applyAlignment="1">
      <alignment horizontal="right"/>
    </xf>
    <xf numFmtId="0" fontId="68" fillId="0" borderId="0" xfId="19" applyFont="1"/>
    <xf numFmtId="0" fontId="23" fillId="0" borderId="0" xfId="19" applyFont="1"/>
    <xf numFmtId="0" fontId="69" fillId="0" borderId="0" xfId="19" applyFont="1"/>
    <xf numFmtId="167" fontId="10" fillId="0" borderId="20" xfId="19" applyNumberFormat="1" applyFont="1" applyBorder="1" applyAlignment="1">
      <alignment horizontal="right" vertical="center"/>
    </xf>
    <xf numFmtId="3" fontId="10" fillId="3" borderId="2" xfId="19" applyNumberFormat="1" applyFont="1" applyFill="1" applyBorder="1" applyAlignment="1">
      <alignment horizontal="right" vertical="center"/>
    </xf>
    <xf numFmtId="167" fontId="10" fillId="3" borderId="6" xfId="19" applyNumberFormat="1" applyFont="1" applyFill="1" applyBorder="1" applyAlignment="1">
      <alignment horizontal="right" vertical="center"/>
    </xf>
    <xf numFmtId="3" fontId="10" fillId="0" borderId="2" xfId="19" applyNumberFormat="1" applyFont="1" applyBorder="1" applyAlignment="1">
      <alignment horizontal="right" vertical="center"/>
    </xf>
    <xf numFmtId="167" fontId="10" fillId="0" borderId="6" xfId="19" applyNumberFormat="1" applyFont="1" applyBorder="1" applyAlignment="1">
      <alignment horizontal="right" vertical="center"/>
    </xf>
    <xf numFmtId="3" fontId="10" fillId="3" borderId="14" xfId="19" applyNumberFormat="1" applyFont="1" applyFill="1" applyBorder="1" applyAlignment="1">
      <alignment horizontal="right" vertical="center"/>
    </xf>
    <xf numFmtId="167" fontId="10" fillId="3" borderId="15" xfId="19" applyNumberFormat="1" applyFont="1" applyFill="1" applyBorder="1" applyAlignment="1">
      <alignment horizontal="right" vertical="center"/>
    </xf>
    <xf numFmtId="3" fontId="10" fillId="10" borderId="19" xfId="19" applyNumberFormat="1" applyFont="1" applyFill="1" applyBorder="1" applyAlignment="1">
      <alignment horizontal="right" vertical="center"/>
    </xf>
    <xf numFmtId="167" fontId="10" fillId="10" borderId="20" xfId="19" applyNumberFormat="1" applyFont="1" applyFill="1" applyBorder="1" applyAlignment="1">
      <alignment horizontal="right" vertical="center"/>
    </xf>
    <xf numFmtId="167" fontId="10" fillId="10" borderId="27" xfId="19" applyNumberFormat="1" applyFont="1" applyFill="1" applyBorder="1" applyAlignment="1">
      <alignment horizontal="right" vertical="center"/>
    </xf>
    <xf numFmtId="3" fontId="10" fillId="10" borderId="2" xfId="19" applyNumberFormat="1" applyFont="1" applyFill="1" applyBorder="1" applyAlignment="1">
      <alignment horizontal="right" vertical="center"/>
    </xf>
    <xf numFmtId="167" fontId="10" fillId="10" borderId="6" xfId="19" applyNumberFormat="1" applyFont="1" applyFill="1" applyBorder="1" applyAlignment="1">
      <alignment horizontal="right" vertical="center"/>
    </xf>
    <xf numFmtId="167" fontId="10" fillId="10" borderId="30" xfId="19" applyNumberFormat="1" applyFont="1" applyFill="1" applyBorder="1" applyAlignment="1">
      <alignment horizontal="right" vertical="center"/>
    </xf>
    <xf numFmtId="3" fontId="10" fillId="10" borderId="14" xfId="19" applyNumberFormat="1" applyFont="1" applyFill="1" applyBorder="1" applyAlignment="1">
      <alignment horizontal="right" vertical="center"/>
    </xf>
    <xf numFmtId="167" fontId="10" fillId="10" borderId="15" xfId="19" applyNumberFormat="1" applyFont="1" applyFill="1" applyBorder="1" applyAlignment="1">
      <alignment horizontal="right" vertical="center"/>
    </xf>
    <xf numFmtId="167" fontId="10" fillId="10" borderId="32" xfId="19" applyNumberFormat="1" applyFont="1" applyFill="1" applyBorder="1" applyAlignment="1">
      <alignment horizontal="right" vertical="center"/>
    </xf>
    <xf numFmtId="0" fontId="64" fillId="0" borderId="12" xfId="97" applyFont="1" applyBorder="1" applyAlignment="1">
      <alignment horizontal="left" vertical="center"/>
    </xf>
    <xf numFmtId="0" fontId="64" fillId="0" borderId="0" xfId="19" applyFont="1" applyAlignment="1">
      <alignment horizontal="center" vertical="top" wrapText="1"/>
    </xf>
    <xf numFmtId="0" fontId="65" fillId="0" borderId="0" xfId="19" applyFont="1"/>
    <xf numFmtId="0" fontId="6" fillId="0" borderId="0" xfId="19" applyFont="1"/>
    <xf numFmtId="0" fontId="6" fillId="0" borderId="0" xfId="19" applyFont="1" applyAlignment="1">
      <alignment wrapText="1"/>
    </xf>
    <xf numFmtId="0" fontId="69" fillId="0" borderId="0" xfId="19" applyFont="1" applyAlignment="1">
      <alignment wrapText="1"/>
    </xf>
    <xf numFmtId="167" fontId="66" fillId="0" borderId="20" xfId="19" applyNumberFormat="1" applyFont="1" applyBorder="1" applyAlignment="1">
      <alignment horizontal="right" vertical="center"/>
    </xf>
    <xf numFmtId="167" fontId="66" fillId="3" borderId="6" xfId="19" applyNumberFormat="1" applyFont="1" applyFill="1" applyBorder="1" applyAlignment="1">
      <alignment horizontal="right" vertical="center"/>
    </xf>
    <xf numFmtId="167" fontId="66" fillId="0" borderId="6" xfId="19" applyNumberFormat="1" applyFont="1" applyBorder="1" applyAlignment="1">
      <alignment horizontal="right" vertical="center"/>
    </xf>
    <xf numFmtId="167" fontId="66" fillId="3" borderId="15" xfId="19" applyNumberFormat="1" applyFont="1" applyFill="1" applyBorder="1" applyAlignment="1">
      <alignment horizontal="right" vertical="center"/>
    </xf>
    <xf numFmtId="167" fontId="66" fillId="10" borderId="20" xfId="19" applyNumberFormat="1" applyFont="1" applyFill="1" applyBorder="1" applyAlignment="1">
      <alignment horizontal="right" vertical="center"/>
    </xf>
    <xf numFmtId="167" fontId="66" fillId="10" borderId="6" xfId="19" applyNumberFormat="1" applyFont="1" applyFill="1" applyBorder="1" applyAlignment="1">
      <alignment horizontal="right" vertical="center"/>
    </xf>
    <xf numFmtId="167" fontId="66" fillId="10" borderId="15" xfId="19" applyNumberFormat="1" applyFont="1" applyFill="1" applyBorder="1" applyAlignment="1">
      <alignment horizontal="right" vertical="center"/>
    </xf>
    <xf numFmtId="0" fontId="64" fillId="0" borderId="0" xfId="19" applyFont="1"/>
    <xf numFmtId="0" fontId="68" fillId="33" borderId="1" xfId="19" applyFont="1" applyFill="1" applyBorder="1" applyAlignment="1">
      <alignment horizontal="center" vertical="center" wrapText="1"/>
    </xf>
    <xf numFmtId="0" fontId="68" fillId="33" borderId="1" xfId="19" applyFont="1" applyFill="1" applyBorder="1" applyAlignment="1">
      <alignment horizontal="center" vertical="center" wrapText="1"/>
    </xf>
    <xf numFmtId="0" fontId="68" fillId="33" borderId="1" xfId="19" applyFont="1" applyFill="1" applyBorder="1" applyAlignment="1">
      <alignment horizontal="center" vertical="center"/>
    </xf>
    <xf numFmtId="0" fontId="69" fillId="7" borderId="1" xfId="19" applyFont="1" applyFill="1" applyBorder="1" applyAlignment="1">
      <alignment horizontal="center" vertical="center" wrapText="1"/>
    </xf>
    <xf numFmtId="0" fontId="69" fillId="7" borderId="51" xfId="19" applyFont="1" applyFill="1" applyBorder="1" applyAlignment="1">
      <alignment horizontal="center" vertical="center"/>
    </xf>
    <xf numFmtId="0" fontId="71" fillId="0" borderId="0" xfId="211" applyFont="1" applyAlignment="1">
      <alignment vertical="center"/>
    </xf>
    <xf numFmtId="0" fontId="71" fillId="0" borderId="0" xfId="210" applyFont="1" applyAlignment="1">
      <alignment vertical="center"/>
    </xf>
    <xf numFmtId="3" fontId="70" fillId="0" borderId="2" xfId="89" applyNumberFormat="1" applyFont="1" applyFill="1" applyBorder="1" applyAlignment="1">
      <alignment horizontal="right" vertical="center"/>
    </xf>
    <xf numFmtId="168" fontId="70" fillId="0" borderId="6" xfId="95" applyNumberFormat="1" applyFont="1" applyFill="1" applyBorder="1" applyAlignment="1">
      <alignment horizontal="right" vertical="center"/>
    </xf>
    <xf numFmtId="3" fontId="70" fillId="3" borderId="2" xfId="89" applyNumberFormat="1" applyFont="1" applyFill="1" applyBorder="1" applyAlignment="1">
      <alignment horizontal="right" vertical="center"/>
    </xf>
    <xf numFmtId="168" fontId="70" fillId="3" borderId="6" xfId="95" applyNumberFormat="1" applyFont="1" applyFill="1" applyBorder="1" applyAlignment="1">
      <alignment horizontal="right" vertical="center"/>
    </xf>
    <xf numFmtId="3" fontId="10" fillId="10" borderId="22" xfId="19" applyNumberFormat="1" applyFont="1" applyFill="1" applyBorder="1" applyAlignment="1">
      <alignment horizontal="right" vertical="center"/>
    </xf>
    <xf numFmtId="3" fontId="10" fillId="10" borderId="20" xfId="19" applyNumberFormat="1" applyFont="1" applyFill="1" applyBorder="1" applyAlignment="1">
      <alignment horizontal="right" vertical="center"/>
    </xf>
    <xf numFmtId="3" fontId="70" fillId="10" borderId="14" xfId="89" applyNumberFormat="1" applyFont="1" applyFill="1" applyBorder="1" applyAlignment="1">
      <alignment horizontal="right" vertical="center"/>
    </xf>
    <xf numFmtId="3" fontId="65" fillId="0" borderId="0" xfId="19" applyNumberFormat="1" applyFont="1"/>
    <xf numFmtId="3" fontId="70" fillId="3" borderId="26" xfId="21" applyNumberFormat="1" applyFont="1" applyFill="1" applyBorder="1" applyAlignment="1">
      <alignment horizontal="right" vertical="center"/>
    </xf>
    <xf numFmtId="3" fontId="70" fillId="3" borderId="20" xfId="21" applyNumberFormat="1" applyFont="1" applyFill="1" applyBorder="1" applyAlignment="1">
      <alignment horizontal="right" vertical="center"/>
    </xf>
    <xf numFmtId="167" fontId="70" fillId="3" borderId="19" xfId="21" applyNumberFormat="1" applyFont="1" applyFill="1" applyBorder="1" applyAlignment="1">
      <alignment horizontal="right" vertical="center"/>
    </xf>
    <xf numFmtId="167" fontId="70" fillId="3" borderId="27" xfId="21" applyNumberFormat="1" applyFont="1" applyFill="1" applyBorder="1" applyAlignment="1">
      <alignment horizontal="right" vertical="center"/>
    </xf>
    <xf numFmtId="3" fontId="70" fillId="3" borderId="19" xfId="21" applyNumberFormat="1" applyFont="1" applyFill="1" applyBorder="1" applyAlignment="1">
      <alignment horizontal="right" vertical="center"/>
    </xf>
    <xf numFmtId="167" fontId="70" fillId="3" borderId="20" xfId="21" applyNumberFormat="1" applyFont="1" applyFill="1" applyBorder="1" applyAlignment="1">
      <alignment horizontal="right" vertical="center"/>
    </xf>
    <xf numFmtId="3" fontId="66" fillId="0" borderId="12" xfId="21" applyNumberFormat="1" applyFont="1" applyFill="1" applyBorder="1" applyAlignment="1">
      <alignment horizontal="right" vertical="center"/>
    </xf>
    <xf numFmtId="3" fontId="66" fillId="0" borderId="6" xfId="21" applyNumberFormat="1" applyFont="1" applyFill="1" applyBorder="1" applyAlignment="1">
      <alignment horizontal="right" vertical="center"/>
    </xf>
    <xf numFmtId="167" fontId="66" fillId="0" borderId="2" xfId="21" applyNumberFormat="1" applyFont="1" applyFill="1" applyBorder="1" applyAlignment="1">
      <alignment horizontal="right" vertical="center"/>
    </xf>
    <xf numFmtId="167" fontId="66" fillId="0" borderId="30" xfId="21" applyNumberFormat="1" applyFont="1" applyFill="1" applyBorder="1" applyAlignment="1">
      <alignment horizontal="right" vertical="center"/>
    </xf>
    <xf numFmtId="3" fontId="70" fillId="9" borderId="2" xfId="21" applyNumberFormat="1" applyFont="1" applyFill="1" applyBorder="1" applyAlignment="1">
      <alignment horizontal="right" vertical="center"/>
    </xf>
    <xf numFmtId="167" fontId="66" fillId="0" borderId="6" xfId="21" applyNumberFormat="1" applyFont="1" applyFill="1" applyBorder="1" applyAlignment="1">
      <alignment horizontal="right" vertical="center"/>
    </xf>
    <xf numFmtId="3" fontId="70" fillId="3" borderId="12" xfId="21" applyNumberFormat="1" applyFont="1" applyFill="1" applyBorder="1" applyAlignment="1">
      <alignment horizontal="right" vertical="center"/>
    </xf>
    <xf numFmtId="3" fontId="70" fillId="3" borderId="6" xfId="21" applyNumberFormat="1" applyFont="1" applyFill="1" applyBorder="1" applyAlignment="1">
      <alignment horizontal="right" vertical="center"/>
    </xf>
    <xf numFmtId="167" fontId="70" fillId="3" borderId="2" xfId="21" applyNumberFormat="1" applyFont="1" applyFill="1" applyBorder="1" applyAlignment="1">
      <alignment horizontal="right" vertical="center"/>
    </xf>
    <xf numFmtId="167" fontId="70" fillId="3" borderId="30" xfId="21" applyNumberFormat="1" applyFont="1" applyFill="1" applyBorder="1" applyAlignment="1">
      <alignment horizontal="right" vertical="center"/>
    </xf>
    <xf numFmtId="3" fontId="70" fillId="3" borderId="2" xfId="21" applyNumberFormat="1" applyFont="1" applyFill="1" applyBorder="1" applyAlignment="1">
      <alignment horizontal="right" vertical="center"/>
    </xf>
    <xf numFmtId="167" fontId="70" fillId="3" borderId="6" xfId="21" applyNumberFormat="1" applyFont="1" applyFill="1" applyBorder="1" applyAlignment="1">
      <alignment horizontal="right" vertical="center"/>
    </xf>
    <xf numFmtId="3" fontId="66" fillId="0" borderId="24" xfId="21" applyNumberFormat="1" applyFont="1" applyFill="1" applyBorder="1" applyAlignment="1">
      <alignment horizontal="right" vertical="center"/>
    </xf>
    <xf numFmtId="3" fontId="66" fillId="0" borderId="15" xfId="21" applyNumberFormat="1" applyFont="1" applyFill="1" applyBorder="1" applyAlignment="1">
      <alignment horizontal="right" vertical="center"/>
    </xf>
    <xf numFmtId="167" fontId="66" fillId="0" borderId="14" xfId="21" applyNumberFormat="1" applyFont="1" applyFill="1" applyBorder="1" applyAlignment="1">
      <alignment horizontal="right" vertical="center"/>
    </xf>
    <xf numFmtId="167" fontId="66" fillId="0" borderId="32" xfId="21" applyNumberFormat="1" applyFont="1" applyFill="1" applyBorder="1" applyAlignment="1">
      <alignment horizontal="right" vertical="center"/>
    </xf>
    <xf numFmtId="3" fontId="70" fillId="9" borderId="14" xfId="21" applyNumberFormat="1" applyFont="1" applyFill="1" applyBorder="1" applyAlignment="1">
      <alignment horizontal="right" vertical="center"/>
    </xf>
    <xf numFmtId="167" fontId="66" fillId="0" borderId="15" xfId="21" applyNumberFormat="1" applyFont="1" applyFill="1" applyBorder="1" applyAlignment="1">
      <alignment horizontal="right" vertical="center"/>
    </xf>
    <xf numFmtId="167" fontId="10" fillId="10" borderId="26" xfId="19" applyNumberFormat="1" applyFont="1" applyFill="1" applyBorder="1" applyAlignment="1">
      <alignment horizontal="right" vertical="center"/>
    </xf>
    <xf numFmtId="3" fontId="10" fillId="10" borderId="6" xfId="19" applyNumberFormat="1" applyFont="1" applyFill="1" applyBorder="1" applyAlignment="1">
      <alignment horizontal="right" vertical="center"/>
    </xf>
    <xf numFmtId="167" fontId="10" fillId="10" borderId="12" xfId="19" applyNumberFormat="1" applyFont="1" applyFill="1" applyBorder="1" applyAlignment="1">
      <alignment horizontal="right" vertical="center"/>
    </xf>
    <xf numFmtId="3" fontId="10" fillId="10" borderId="0" xfId="19" applyNumberFormat="1" applyFont="1" applyFill="1" applyBorder="1" applyAlignment="1">
      <alignment horizontal="right" vertical="center"/>
    </xf>
    <xf numFmtId="3" fontId="10" fillId="10" borderId="15" xfId="19" applyNumberFormat="1" applyFont="1" applyFill="1" applyBorder="1" applyAlignment="1">
      <alignment horizontal="right" vertical="center"/>
    </xf>
    <xf numFmtId="167" fontId="10" fillId="10" borderId="24" xfId="19" applyNumberFormat="1" applyFont="1" applyFill="1" applyBorder="1" applyAlignment="1">
      <alignment horizontal="right" vertical="center"/>
    </xf>
    <xf numFmtId="3" fontId="10" fillId="10" borderId="17" xfId="19" applyNumberFormat="1" applyFont="1" applyFill="1" applyBorder="1" applyAlignment="1">
      <alignment horizontal="right" vertical="center"/>
    </xf>
    <xf numFmtId="0" fontId="75" fillId="0" borderId="0" xfId="20" applyFont="1" applyFill="1" applyBorder="1" applyAlignment="1">
      <alignment vertical="center"/>
    </xf>
    <xf numFmtId="0" fontId="76" fillId="0" borderId="0" xfId="20" applyFont="1" applyFill="1" applyBorder="1" applyAlignment="1">
      <alignment vertical="center"/>
    </xf>
    <xf numFmtId="3" fontId="66" fillId="0" borderId="2" xfId="19" applyNumberFormat="1" applyFont="1" applyBorder="1" applyAlignment="1">
      <alignment horizontal="right" vertical="center"/>
    </xf>
    <xf numFmtId="3" fontId="66" fillId="3" borderId="2" xfId="19" applyNumberFormat="1" applyFont="1" applyFill="1" applyBorder="1" applyAlignment="1">
      <alignment horizontal="right" vertical="center"/>
    </xf>
    <xf numFmtId="3" fontId="66" fillId="3" borderId="14" xfId="19" applyNumberFormat="1" applyFont="1" applyFill="1" applyBorder="1" applyAlignment="1">
      <alignment horizontal="right" vertical="center"/>
    </xf>
    <xf numFmtId="3" fontId="66" fillId="10" borderId="19" xfId="19" applyNumberFormat="1" applyFont="1" applyFill="1" applyBorder="1" applyAlignment="1">
      <alignment horizontal="right" vertical="center"/>
    </xf>
    <xf numFmtId="3" fontId="66" fillId="10" borderId="2" xfId="19" applyNumberFormat="1" applyFont="1" applyFill="1" applyBorder="1" applyAlignment="1">
      <alignment horizontal="right" vertical="center"/>
    </xf>
    <xf numFmtId="3" fontId="66" fillId="10" borderId="14" xfId="19" applyNumberFormat="1" applyFont="1" applyFill="1" applyBorder="1" applyAlignment="1">
      <alignment horizontal="right" vertical="center"/>
    </xf>
    <xf numFmtId="167" fontId="22" fillId="0" borderId="20" xfId="0" applyNumberFormat="1" applyFont="1" applyBorder="1" applyAlignment="1">
      <alignment horizontal="right" vertical="center"/>
    </xf>
    <xf numFmtId="167" fontId="22" fillId="3" borderId="6" xfId="0" applyNumberFormat="1" applyFont="1" applyFill="1" applyBorder="1" applyAlignment="1">
      <alignment horizontal="right" vertical="center"/>
    </xf>
    <xf numFmtId="167" fontId="22" fillId="0" borderId="6" xfId="0" applyNumberFormat="1" applyFont="1" applyBorder="1" applyAlignment="1">
      <alignment horizontal="right" vertical="center"/>
    </xf>
    <xf numFmtId="0" fontId="0" fillId="5" borderId="0" xfId="0" applyFill="1" applyBorder="1" applyAlignment="1">
      <alignment horizontal="right" wrapText="1"/>
    </xf>
    <xf numFmtId="0" fontId="0" fillId="5" borderId="2" xfId="0" applyFill="1" applyBorder="1" applyAlignment="1">
      <alignment horizontal="right" wrapText="1"/>
    </xf>
    <xf numFmtId="0" fontId="65" fillId="0" borderId="0" xfId="19" applyFont="1" applyAlignment="1"/>
    <xf numFmtId="3" fontId="70" fillId="10" borderId="2" xfId="89" applyNumberFormat="1" applyFont="1" applyFill="1" applyBorder="1" applyAlignment="1">
      <alignment horizontal="right" vertical="center"/>
    </xf>
    <xf numFmtId="3" fontId="70" fillId="10" borderId="19" xfId="19" applyNumberFormat="1" applyFont="1" applyFill="1" applyBorder="1" applyAlignment="1">
      <alignment horizontal="right" wrapText="1"/>
    </xf>
    <xf numFmtId="3" fontId="70" fillId="10" borderId="2" xfId="19" applyNumberFormat="1" applyFont="1" applyFill="1" applyBorder="1" applyAlignment="1">
      <alignment horizontal="right" wrapText="1"/>
    </xf>
    <xf numFmtId="3" fontId="70" fillId="10" borderId="14" xfId="19" applyNumberFormat="1" applyFont="1" applyFill="1" applyBorder="1" applyAlignment="1">
      <alignment horizontal="right" wrapText="1"/>
    </xf>
    <xf numFmtId="3" fontId="22" fillId="6" borderId="14" xfId="19" applyNumberFormat="1" applyFont="1" applyFill="1" applyBorder="1" applyAlignment="1">
      <alignment horizontal="right" vertical="center"/>
    </xf>
    <xf numFmtId="4" fontId="22" fillId="0" borderId="20" xfId="0" applyNumberFormat="1" applyFont="1" applyBorder="1" applyAlignment="1">
      <alignment horizontal="right" vertical="center"/>
    </xf>
    <xf numFmtId="4" fontId="22" fillId="3" borderId="6" xfId="0" applyNumberFormat="1" applyFont="1" applyFill="1" applyBorder="1" applyAlignment="1">
      <alignment horizontal="right" vertical="center"/>
    </xf>
    <xf numFmtId="4" fontId="22" fillId="0" borderId="6" xfId="0" applyNumberFormat="1" applyFont="1" applyBorder="1" applyAlignment="1">
      <alignment horizontal="right" vertical="center"/>
    </xf>
    <xf numFmtId="4" fontId="22" fillId="3" borderId="15" xfId="0" applyNumberFormat="1" applyFont="1" applyFill="1" applyBorder="1" applyAlignment="1">
      <alignment horizontal="right" vertical="center"/>
    </xf>
    <xf numFmtId="4" fontId="22" fillId="6" borderId="15" xfId="19" applyNumberFormat="1" applyFont="1" applyFill="1" applyBorder="1" applyAlignment="1">
      <alignment horizontal="right" vertical="center"/>
    </xf>
    <xf numFmtId="3" fontId="70" fillId="0" borderId="19" xfId="89" applyNumberFormat="1" applyFont="1" applyFill="1" applyBorder="1" applyAlignment="1">
      <alignment horizontal="right" vertical="center"/>
    </xf>
    <xf numFmtId="168" fontId="70" fillId="0" borderId="20" xfId="95" applyNumberFormat="1" applyFont="1" applyFill="1" applyBorder="1" applyAlignment="1">
      <alignment horizontal="right" vertical="center"/>
    </xf>
    <xf numFmtId="3" fontId="66" fillId="0" borderId="19" xfId="19" applyNumberFormat="1" applyFont="1" applyBorder="1" applyAlignment="1">
      <alignment horizontal="right" vertical="center"/>
    </xf>
    <xf numFmtId="0" fontId="66" fillId="0" borderId="21" xfId="19" applyFont="1" applyBorder="1" applyAlignment="1">
      <alignment horizontal="left" vertical="center" wrapText="1"/>
    </xf>
    <xf numFmtId="0" fontId="66" fillId="3" borderId="18" xfId="19" applyFont="1" applyFill="1" applyBorder="1" applyAlignment="1">
      <alignment horizontal="left" vertical="center" wrapText="1"/>
    </xf>
    <xf numFmtId="0" fontId="66" fillId="0" borderId="18" xfId="19" applyFont="1" applyBorder="1" applyAlignment="1">
      <alignment horizontal="left" vertical="center" wrapText="1"/>
    </xf>
    <xf numFmtId="0" fontId="66" fillId="3" borderId="16" xfId="19" applyFont="1" applyFill="1" applyBorder="1" applyAlignment="1">
      <alignment horizontal="left" vertical="center" wrapText="1"/>
    </xf>
    <xf numFmtId="0" fontId="66" fillId="10" borderId="21" xfId="19" applyFont="1" applyFill="1" applyBorder="1" applyAlignment="1">
      <alignment horizontal="left" vertical="center" wrapText="1"/>
    </xf>
    <xf numFmtId="0" fontId="66" fillId="10" borderId="18" xfId="19" applyFont="1" applyFill="1" applyBorder="1" applyAlignment="1">
      <alignment horizontal="left" vertical="center" wrapText="1"/>
    </xf>
    <xf numFmtId="0" fontId="66" fillId="10" borderId="16" xfId="19" applyFont="1" applyFill="1" applyBorder="1" applyAlignment="1">
      <alignment horizontal="left" vertical="center" wrapText="1"/>
    </xf>
    <xf numFmtId="3" fontId="70" fillId="0" borderId="19" xfId="118" applyNumberFormat="1" applyFont="1" applyBorder="1" applyAlignment="1">
      <alignment vertical="center" wrapText="1"/>
    </xf>
    <xf numFmtId="3" fontId="70" fillId="3" borderId="2" xfId="118" applyNumberFormat="1" applyFont="1" applyFill="1" applyBorder="1" applyAlignment="1">
      <alignment vertical="center" wrapText="1"/>
    </xf>
    <xf numFmtId="3" fontId="70" fillId="0" borderId="2" xfId="118" applyNumberFormat="1" applyFont="1" applyBorder="1" applyAlignment="1">
      <alignment vertical="center" wrapText="1"/>
    </xf>
    <xf numFmtId="3" fontId="70" fillId="3" borderId="2" xfId="118" applyNumberFormat="1" applyFont="1" applyFill="1" applyBorder="1" applyAlignment="1">
      <alignment horizontal="right" vertical="center" wrapText="1"/>
    </xf>
    <xf numFmtId="3" fontId="70" fillId="0" borderId="2" xfId="118" applyNumberFormat="1" applyFont="1" applyBorder="1" applyAlignment="1">
      <alignment horizontal="right" vertical="center" wrapText="1"/>
    </xf>
    <xf numFmtId="3" fontId="70" fillId="0" borderId="2" xfId="117" applyNumberFormat="1" applyFont="1" applyBorder="1" applyAlignment="1">
      <alignment horizontal="right" vertical="center" wrapText="1"/>
    </xf>
    <xf numFmtId="0" fontId="70" fillId="0" borderId="21" xfId="118" applyFont="1" applyBorder="1" applyAlignment="1">
      <alignment vertical="center" wrapText="1"/>
    </xf>
    <xf numFmtId="0" fontId="70" fillId="3" borderId="18" xfId="118" applyFont="1" applyFill="1" applyBorder="1" applyAlignment="1">
      <alignment vertical="center" wrapText="1"/>
    </xf>
    <xf numFmtId="0" fontId="70" fillId="0" borderId="18" xfId="118" applyFont="1" applyBorder="1" applyAlignment="1">
      <alignment vertical="center" wrapText="1"/>
    </xf>
    <xf numFmtId="0" fontId="66" fillId="3" borderId="18" xfId="118" applyFont="1" applyFill="1" applyBorder="1" applyAlignment="1">
      <alignment vertical="center" wrapText="1"/>
    </xf>
    <xf numFmtId="0" fontId="66" fillId="0" borderId="18" xfId="118" applyFont="1" applyBorder="1" applyAlignment="1">
      <alignment vertical="center" wrapText="1"/>
    </xf>
    <xf numFmtId="0" fontId="66" fillId="0" borderId="18" xfId="117" applyFont="1" applyBorder="1" applyAlignment="1">
      <alignment vertical="center" wrapText="1"/>
    </xf>
    <xf numFmtId="0" fontId="66" fillId="10" borderId="21" xfId="19" applyFont="1" applyFill="1" applyBorder="1" applyAlignment="1">
      <alignment horizontal="left" wrapText="1"/>
    </xf>
    <xf numFmtId="0" fontId="66" fillId="10" borderId="18" xfId="19" applyFont="1" applyFill="1" applyBorder="1" applyAlignment="1">
      <alignment horizontal="left" wrapText="1"/>
    </xf>
    <xf numFmtId="0" fontId="66" fillId="10" borderId="16" xfId="19" applyFont="1" applyFill="1" applyBorder="1" applyAlignment="1">
      <alignment horizontal="left" wrapText="1"/>
    </xf>
    <xf numFmtId="0" fontId="70" fillId="3" borderId="21" xfId="20" applyFont="1" applyFill="1" applyBorder="1" applyAlignment="1">
      <alignment horizontal="left" vertical="center"/>
    </xf>
    <xf numFmtId="0" fontId="70" fillId="9" borderId="18" xfId="20" applyFont="1" applyFill="1" applyBorder="1" applyAlignment="1">
      <alignment horizontal="left" vertical="center"/>
    </xf>
    <xf numFmtId="0" fontId="70" fillId="3" borderId="18" xfId="20" applyFont="1" applyFill="1" applyBorder="1" applyAlignment="1">
      <alignment horizontal="left" vertical="center"/>
    </xf>
    <xf numFmtId="0" fontId="70" fillId="10" borderId="21" xfId="20" applyFont="1" applyFill="1" applyBorder="1" applyAlignment="1">
      <alignment horizontal="left" vertical="center"/>
    </xf>
    <xf numFmtId="0" fontId="70" fillId="10" borderId="18" xfId="20" applyFont="1" applyFill="1" applyBorder="1" applyAlignment="1">
      <alignment horizontal="left" vertical="center"/>
    </xf>
    <xf numFmtId="0" fontId="70" fillId="10" borderId="16" xfId="20" applyFont="1" applyFill="1" applyBorder="1" applyAlignment="1">
      <alignment horizontal="left" vertical="center"/>
    </xf>
    <xf numFmtId="0" fontId="70" fillId="0" borderId="21" xfId="19" applyFont="1" applyBorder="1" applyAlignment="1">
      <alignment vertical="center" wrapText="1"/>
    </xf>
    <xf numFmtId="0" fontId="70" fillId="3" borderId="18" xfId="19" applyFont="1" applyFill="1" applyBorder="1" applyAlignment="1">
      <alignment vertical="center" wrapText="1"/>
    </xf>
    <xf numFmtId="0" fontId="70" fillId="0" borderId="18" xfId="19" applyFont="1" applyBorder="1" applyAlignment="1">
      <alignment vertical="center" wrapText="1"/>
    </xf>
    <xf numFmtId="0" fontId="70" fillId="3" borderId="16" xfId="19" applyFont="1" applyFill="1" applyBorder="1" applyAlignment="1">
      <alignment vertical="center" wrapText="1"/>
    </xf>
    <xf numFmtId="0" fontId="70" fillId="10" borderId="21" xfId="19" applyFont="1" applyFill="1" applyBorder="1" applyAlignment="1">
      <alignment vertical="center" wrapText="1"/>
    </xf>
    <xf numFmtId="0" fontId="70" fillId="10" borderId="18" xfId="19" applyFont="1" applyFill="1" applyBorder="1" applyAlignment="1">
      <alignment vertical="center" wrapText="1"/>
    </xf>
    <xf numFmtId="0" fontId="70" fillId="10" borderId="16" xfId="19" applyFont="1" applyFill="1" applyBorder="1" applyAlignment="1">
      <alignment vertical="center" wrapText="1"/>
    </xf>
    <xf numFmtId="4" fontId="22" fillId="6" borderId="56" xfId="19" applyNumberFormat="1" applyFont="1" applyFill="1" applyBorder="1" applyAlignment="1">
      <alignment horizontal="right" vertical="center"/>
    </xf>
    <xf numFmtId="0" fontId="0" fillId="5" borderId="11" xfId="0" applyFont="1" applyFill="1" applyBorder="1"/>
    <xf numFmtId="0" fontId="0" fillId="5" borderId="10" xfId="0" applyFont="1" applyFill="1" applyBorder="1" applyAlignment="1">
      <alignment horizontal="right"/>
    </xf>
    <xf numFmtId="0" fontId="0" fillId="5" borderId="8" xfId="0" applyFont="1" applyFill="1" applyBorder="1" applyAlignment="1">
      <alignment horizontal="right"/>
    </xf>
    <xf numFmtId="167" fontId="10" fillId="0" borderId="20" xfId="0" applyNumberFormat="1" applyFont="1" applyBorder="1" applyAlignment="1">
      <alignment horizontal="left" vertical="center"/>
    </xf>
    <xf numFmtId="3" fontId="10" fillId="0" borderId="19" xfId="0" applyNumberFormat="1" applyFont="1" applyBorder="1" applyAlignment="1">
      <alignment horizontal="right" vertical="center"/>
    </xf>
    <xf numFmtId="4" fontId="10" fillId="0" borderId="20" xfId="0" applyNumberFormat="1" applyFont="1" applyBorder="1" applyAlignment="1" applyProtection="1">
      <alignment horizontal="right" vertical="center"/>
      <protection locked="0"/>
    </xf>
    <xf numFmtId="4" fontId="10" fillId="0" borderId="19" xfId="0" applyNumberFormat="1" applyFont="1" applyBorder="1" applyAlignment="1">
      <alignment horizontal="right" vertical="center"/>
    </xf>
    <xf numFmtId="167" fontId="10" fillId="3" borderId="6" xfId="0" applyNumberFormat="1" applyFont="1" applyFill="1" applyBorder="1" applyAlignment="1">
      <alignment horizontal="left" vertical="center"/>
    </xf>
    <xf numFmtId="3" fontId="10" fillId="3" borderId="2" xfId="0" applyNumberFormat="1" applyFont="1" applyFill="1" applyBorder="1" applyAlignment="1">
      <alignment horizontal="right" vertical="center"/>
    </xf>
    <xf numFmtId="4" fontId="10" fillId="3" borderId="6" xfId="0" applyNumberFormat="1" applyFont="1" applyFill="1" applyBorder="1" applyAlignment="1" applyProtection="1">
      <alignment horizontal="right" vertical="center"/>
      <protection locked="0"/>
    </xf>
    <xf numFmtId="4" fontId="10" fillId="3" borderId="2" xfId="0" applyNumberFormat="1" applyFont="1" applyFill="1" applyBorder="1" applyAlignment="1">
      <alignment horizontal="right" vertical="center"/>
    </xf>
    <xf numFmtId="167" fontId="10" fillId="0" borderId="6" xfId="0" applyNumberFormat="1" applyFont="1" applyBorder="1" applyAlignment="1">
      <alignment horizontal="left" vertical="center"/>
    </xf>
    <xf numFmtId="3" fontId="10" fillId="0" borderId="2" xfId="0" applyNumberFormat="1" applyFont="1" applyBorder="1" applyAlignment="1">
      <alignment horizontal="right" vertical="center"/>
    </xf>
    <xf numFmtId="4" fontId="10" fillId="0" borderId="6" xfId="0" applyNumberFormat="1" applyFont="1" applyBorder="1" applyAlignment="1" applyProtection="1">
      <alignment horizontal="right" vertical="center"/>
      <protection locked="0"/>
    </xf>
    <xf numFmtId="4" fontId="10" fillId="0" borderId="2" xfId="0" applyNumberFormat="1" applyFont="1" applyBorder="1" applyAlignment="1">
      <alignment horizontal="right" vertical="center"/>
    </xf>
    <xf numFmtId="3" fontId="10" fillId="3" borderId="7" xfId="0" applyNumberFormat="1" applyFont="1" applyFill="1" applyBorder="1" applyAlignment="1">
      <alignment horizontal="left" vertical="center"/>
    </xf>
    <xf numFmtId="3" fontId="10" fillId="3" borderId="4" xfId="0" applyNumberFormat="1" applyFont="1" applyFill="1" applyBorder="1" applyAlignment="1">
      <alignment horizontal="right" vertical="center"/>
    </xf>
    <xf numFmtId="4" fontId="10" fillId="3" borderId="7" xfId="0" applyNumberFormat="1" applyFont="1" applyFill="1" applyBorder="1" applyAlignment="1" applyProtection="1">
      <alignment horizontal="right" vertical="center"/>
      <protection locked="0"/>
    </xf>
    <xf numFmtId="4" fontId="10" fillId="3" borderId="4" xfId="0" applyNumberFormat="1" applyFont="1" applyFill="1" applyBorder="1" applyAlignment="1">
      <alignment horizontal="right" vertical="center"/>
    </xf>
    <xf numFmtId="3" fontId="10" fillId="0" borderId="20" xfId="0" applyNumberFormat="1" applyFont="1" applyBorder="1" applyAlignment="1">
      <alignment horizontal="right" vertical="center"/>
    </xf>
    <xf numFmtId="3" fontId="10" fillId="3" borderId="6" xfId="0" applyNumberFormat="1" applyFont="1" applyFill="1" applyBorder="1" applyAlignment="1">
      <alignment horizontal="right" vertical="center"/>
    </xf>
    <xf numFmtId="3" fontId="10" fillId="0" borderId="6" xfId="0" applyNumberFormat="1" applyFont="1" applyBorder="1" applyAlignment="1">
      <alignment horizontal="right" vertical="center"/>
    </xf>
    <xf numFmtId="3" fontId="10" fillId="3" borderId="7" xfId="0" applyNumberFormat="1" applyFont="1" applyFill="1" applyBorder="1" applyAlignment="1">
      <alignment horizontal="right" vertical="center"/>
    </xf>
    <xf numFmtId="0" fontId="21" fillId="33" borderId="11" xfId="0" applyFont="1" applyFill="1" applyBorder="1" applyAlignment="1">
      <alignment horizontal="right"/>
    </xf>
    <xf numFmtId="0" fontId="21" fillId="33" borderId="10" xfId="0" applyFont="1" applyFill="1" applyBorder="1" applyAlignment="1">
      <alignment horizontal="right"/>
    </xf>
    <xf numFmtId="0" fontId="21" fillId="33" borderId="8" xfId="0" applyFont="1" applyFill="1" applyBorder="1" applyAlignment="1">
      <alignment horizontal="right"/>
    </xf>
    <xf numFmtId="0" fontId="0" fillId="0" borderId="0" xfId="0" applyFont="1" applyAlignment="1"/>
    <xf numFmtId="0" fontId="68" fillId="33" borderId="9" xfId="4" applyFont="1" applyFill="1" applyBorder="1" applyAlignment="1">
      <alignment horizontal="left" vertical="center" wrapText="1"/>
    </xf>
    <xf numFmtId="0" fontId="66" fillId="0" borderId="0" xfId="4" applyFont="1" applyFill="1" applyBorder="1" applyAlignment="1">
      <alignment horizontal="left" vertical="center" wrapText="1"/>
    </xf>
    <xf numFmtId="1" fontId="66" fillId="0" borderId="12" xfId="4" applyNumberFormat="1" applyFont="1" applyFill="1" applyBorder="1" applyAlignment="1">
      <alignment horizontal="right" vertical="center" wrapText="1"/>
    </xf>
    <xf numFmtId="168" fontId="66" fillId="0" borderId="12" xfId="4" applyNumberFormat="1" applyFont="1" applyFill="1" applyBorder="1" applyAlignment="1">
      <alignment horizontal="right" vertical="center" wrapText="1"/>
    </xf>
    <xf numFmtId="2" fontId="66" fillId="0" borderId="6" xfId="4" applyNumberFormat="1" applyFont="1" applyFill="1" applyBorder="1" applyAlignment="1">
      <alignment horizontal="right" vertical="center" wrapText="1"/>
    </xf>
    <xf numFmtId="0" fontId="66" fillId="3" borderId="0" xfId="4" applyFont="1" applyFill="1" applyBorder="1" applyAlignment="1">
      <alignment horizontal="left" vertical="center" wrapText="1"/>
    </xf>
    <xf numFmtId="1" fontId="66" fillId="3" borderId="12" xfId="4" applyNumberFormat="1" applyFont="1" applyFill="1" applyBorder="1" applyAlignment="1">
      <alignment horizontal="right" vertical="center" wrapText="1"/>
    </xf>
    <xf numFmtId="168" fontId="66" fillId="3" borderId="12" xfId="4" applyNumberFormat="1" applyFont="1" applyFill="1" applyBorder="1" applyAlignment="1">
      <alignment horizontal="right" vertical="center" wrapText="1"/>
    </xf>
    <xf numFmtId="2" fontId="66" fillId="3" borderId="6" xfId="4" applyNumberFormat="1" applyFont="1" applyFill="1" applyBorder="1" applyAlignment="1">
      <alignment horizontal="right" vertical="center" wrapText="1"/>
    </xf>
    <xf numFmtId="0" fontId="66" fillId="3" borderId="23" xfId="4" applyFont="1" applyFill="1" applyBorder="1" applyAlignment="1">
      <alignment horizontal="left" vertical="center" wrapText="1"/>
    </xf>
    <xf numFmtId="1" fontId="66" fillId="3" borderId="13" xfId="4" applyNumberFormat="1" applyFont="1" applyFill="1" applyBorder="1" applyAlignment="1">
      <alignment horizontal="right" vertical="center" wrapText="1"/>
    </xf>
    <xf numFmtId="168" fontId="66" fillId="3" borderId="13" xfId="4" applyNumberFormat="1" applyFont="1" applyFill="1" applyBorder="1" applyAlignment="1">
      <alignment horizontal="right" vertical="center" wrapText="1"/>
    </xf>
    <xf numFmtId="2" fontId="66" fillId="3" borderId="7" xfId="4" applyNumberFormat="1" applyFont="1" applyFill="1" applyBorder="1" applyAlignment="1">
      <alignment horizontal="right" vertical="center" wrapText="1"/>
    </xf>
    <xf numFmtId="0" fontId="79" fillId="0" borderId="0" xfId="0" applyFont="1"/>
    <xf numFmtId="0" fontId="6" fillId="0" borderId="0" xfId="0" applyFont="1"/>
    <xf numFmtId="167" fontId="10" fillId="0" borderId="2" xfId="0" applyNumberFormat="1" applyFont="1" applyBorder="1" applyAlignment="1">
      <alignment horizontal="left" vertical="center"/>
    </xf>
    <xf numFmtId="167" fontId="10" fillId="3" borderId="2" xfId="0" applyNumberFormat="1" applyFont="1" applyFill="1" applyBorder="1" applyAlignment="1">
      <alignment horizontal="left" vertical="center"/>
    </xf>
    <xf numFmtId="167" fontId="10" fillId="3" borderId="4" xfId="0" applyNumberFormat="1" applyFont="1" applyFill="1" applyBorder="1" applyAlignment="1">
      <alignment horizontal="left" vertical="center"/>
    </xf>
    <xf numFmtId="1" fontId="0" fillId="0" borderId="0" xfId="0" applyNumberFormat="1" applyFont="1"/>
    <xf numFmtId="1" fontId="66" fillId="0" borderId="12" xfId="4" applyNumberFormat="1" applyFont="1" applyFill="1" applyBorder="1" applyAlignment="1">
      <alignment horizontal="left" vertical="center" wrapText="1"/>
    </xf>
    <xf numFmtId="2" fontId="66" fillId="0" borderId="12" xfId="4" applyNumberFormat="1" applyFont="1" applyFill="1" applyBorder="1" applyAlignment="1">
      <alignment horizontal="right" vertical="center" wrapText="1"/>
    </xf>
    <xf numFmtId="1" fontId="66" fillId="3" borderId="12" xfId="4" applyNumberFormat="1" applyFont="1" applyFill="1" applyBorder="1" applyAlignment="1">
      <alignment horizontal="left" vertical="center" wrapText="1"/>
    </xf>
    <xf numFmtId="2" fontId="66" fillId="3" borderId="12" xfId="4" applyNumberFormat="1" applyFont="1" applyFill="1" applyBorder="1" applyAlignment="1">
      <alignment horizontal="right" vertical="center" wrapText="1"/>
    </xf>
    <xf numFmtId="1" fontId="66" fillId="0" borderId="6" xfId="4" applyNumberFormat="1" applyFont="1" applyFill="1" applyBorder="1" applyAlignment="1">
      <alignment horizontal="left" vertical="center" wrapText="1"/>
    </xf>
    <xf numFmtId="1" fontId="66" fillId="3" borderId="6" xfId="4" applyNumberFormat="1" applyFont="1" applyFill="1" applyBorder="1" applyAlignment="1">
      <alignment horizontal="left" vertical="center" wrapText="1"/>
    </xf>
    <xf numFmtId="0" fontId="0" fillId="0" borderId="0" xfId="0" applyFont="1" applyAlignment="1">
      <alignment wrapText="1"/>
    </xf>
    <xf numFmtId="167" fontId="10" fillId="0" borderId="6" xfId="0" applyNumberFormat="1" applyFont="1" applyBorder="1" applyAlignment="1" applyProtection="1">
      <alignment horizontal="right" vertical="center"/>
      <protection locked="0"/>
    </xf>
    <xf numFmtId="167" fontId="10" fillId="3" borderId="6" xfId="0" applyNumberFormat="1" applyFont="1" applyFill="1" applyBorder="1" applyAlignment="1" applyProtection="1">
      <alignment horizontal="right" vertical="center"/>
      <protection locked="0"/>
    </xf>
    <xf numFmtId="167" fontId="10" fillId="3" borderId="7" xfId="0" applyNumberFormat="1" applyFont="1" applyFill="1" applyBorder="1" applyAlignment="1" applyProtection="1">
      <alignment horizontal="right" vertical="center"/>
      <protection locked="0"/>
    </xf>
    <xf numFmtId="0" fontId="0" fillId="5" borderId="57" xfId="0" applyFont="1" applyFill="1" applyBorder="1"/>
    <xf numFmtId="0" fontId="0" fillId="5" borderId="58" xfId="0" applyFont="1" applyFill="1" applyBorder="1" applyAlignment="1">
      <alignment horizontal="right"/>
    </xf>
    <xf numFmtId="0" fontId="0" fillId="5" borderId="55" xfId="0" applyFont="1" applyFill="1" applyBorder="1" applyAlignment="1">
      <alignment horizontal="right"/>
    </xf>
    <xf numFmtId="167" fontId="10" fillId="3" borderId="7" xfId="0" applyNumberFormat="1" applyFont="1" applyFill="1" applyBorder="1" applyAlignment="1">
      <alignment horizontal="left" vertical="center"/>
    </xf>
    <xf numFmtId="0" fontId="65" fillId="0" borderId="0" xfId="0" applyFont="1" applyAlignment="1"/>
    <xf numFmtId="1" fontId="65" fillId="0" borderId="0" xfId="0" applyNumberFormat="1" applyFont="1"/>
    <xf numFmtId="0" fontId="69" fillId="7" borderId="58" xfId="4" applyFont="1" applyFill="1" applyBorder="1" applyAlignment="1">
      <alignment horizontal="left" vertical="center" wrapText="1"/>
    </xf>
    <xf numFmtId="0" fontId="69" fillId="7" borderId="57" xfId="4" applyFont="1" applyFill="1" applyBorder="1" applyAlignment="1">
      <alignment horizontal="right" vertical="center" wrapText="1"/>
    </xf>
    <xf numFmtId="0" fontId="69" fillId="7" borderId="51" xfId="4" applyFont="1" applyFill="1" applyBorder="1" applyAlignment="1">
      <alignment horizontal="right" vertical="center" wrapText="1"/>
    </xf>
    <xf numFmtId="1" fontId="66" fillId="0" borderId="54" xfId="4" applyNumberFormat="1" applyFont="1" applyFill="1" applyBorder="1" applyAlignment="1">
      <alignment horizontal="left" vertical="center" wrapText="1"/>
    </xf>
    <xf numFmtId="1" fontId="66" fillId="0" borderId="59" xfId="4" applyNumberFormat="1" applyFont="1" applyFill="1" applyBorder="1" applyAlignment="1">
      <alignment horizontal="right" vertical="center" wrapText="1"/>
    </xf>
    <xf numFmtId="2" fontId="66" fillId="0" borderId="59" xfId="4" applyNumberFormat="1" applyFont="1" applyFill="1" applyBorder="1" applyAlignment="1">
      <alignment horizontal="right" vertical="center" wrapText="1"/>
    </xf>
    <xf numFmtId="0" fontId="69" fillId="7" borderId="17" xfId="4" applyFont="1" applyFill="1" applyBorder="1" applyAlignment="1">
      <alignment horizontal="left" vertical="center" wrapText="1"/>
    </xf>
    <xf numFmtId="0" fontId="69" fillId="7" borderId="24" xfId="4" applyFont="1" applyFill="1" applyBorder="1" applyAlignment="1">
      <alignment horizontal="right" vertical="center" wrapText="1"/>
    </xf>
    <xf numFmtId="0" fontId="69" fillId="7" borderId="15" xfId="4" applyFont="1" applyFill="1" applyBorder="1" applyAlignment="1">
      <alignment horizontal="right" vertical="center" wrapText="1"/>
    </xf>
    <xf numFmtId="0" fontId="68" fillId="0" borderId="0" xfId="19" applyFont="1" applyFill="1" applyBorder="1"/>
    <xf numFmtId="3" fontId="10" fillId="0" borderId="2" xfId="19" applyNumberFormat="1" applyFont="1" applyFill="1" applyBorder="1" applyAlignment="1">
      <alignment horizontal="right" vertical="center"/>
    </xf>
    <xf numFmtId="0" fontId="70" fillId="3" borderId="6" xfId="19" applyFont="1" applyFill="1" applyBorder="1" applyAlignment="1">
      <alignment horizontal="left" vertical="center" wrapText="1"/>
    </xf>
    <xf numFmtId="0" fontId="70" fillId="0" borderId="6" xfId="19" applyFont="1" applyFill="1" applyBorder="1" applyAlignment="1">
      <alignment horizontal="left" vertical="center" wrapText="1"/>
    </xf>
    <xf numFmtId="0" fontId="70" fillId="3" borderId="15" xfId="19" applyFont="1" applyFill="1" applyBorder="1" applyAlignment="1">
      <alignment horizontal="left" vertical="center" wrapText="1"/>
    </xf>
    <xf numFmtId="0" fontId="70" fillId="10" borderId="21" xfId="19" applyFont="1" applyFill="1" applyBorder="1" applyAlignment="1">
      <alignment horizontal="left" vertical="center" wrapText="1"/>
    </xf>
    <xf numFmtId="0" fontId="70" fillId="10" borderId="18" xfId="19" applyFont="1" applyFill="1" applyBorder="1" applyAlignment="1">
      <alignment horizontal="left" vertical="center" wrapText="1"/>
    </xf>
    <xf numFmtId="0" fontId="70" fillId="10" borderId="16" xfId="19" applyFont="1" applyFill="1" applyBorder="1" applyAlignment="1">
      <alignment horizontal="left" vertical="center" wrapText="1"/>
    </xf>
    <xf numFmtId="0" fontId="68" fillId="33" borderId="57" xfId="4" applyFont="1" applyFill="1" applyBorder="1" applyAlignment="1">
      <alignment horizontal="left" vertical="center" wrapText="1"/>
    </xf>
    <xf numFmtId="0" fontId="68" fillId="33" borderId="57" xfId="4" applyFont="1" applyFill="1" applyBorder="1" applyAlignment="1">
      <alignment horizontal="right" vertical="center" wrapText="1"/>
    </xf>
    <xf numFmtId="0" fontId="68" fillId="33" borderId="51" xfId="4" applyFont="1" applyFill="1" applyBorder="1" applyAlignment="1">
      <alignment horizontal="right" vertical="center" wrapText="1"/>
    </xf>
    <xf numFmtId="0" fontId="6" fillId="5" borderId="58" xfId="0" applyFont="1" applyFill="1" applyBorder="1"/>
    <xf numFmtId="0" fontId="6" fillId="5" borderId="58" xfId="0" applyFont="1" applyFill="1" applyBorder="1" applyAlignment="1">
      <alignment horizontal="right"/>
    </xf>
    <xf numFmtId="0" fontId="6" fillId="5" borderId="55" xfId="0" applyFont="1" applyFill="1" applyBorder="1" applyAlignment="1">
      <alignment horizontal="right"/>
    </xf>
    <xf numFmtId="0" fontId="0" fillId="5" borderId="58" xfId="0" applyFont="1" applyFill="1" applyBorder="1"/>
    <xf numFmtId="0" fontId="0" fillId="5" borderId="58" xfId="0" applyFont="1" applyFill="1" applyBorder="1" applyAlignment="1">
      <alignment horizontal="right" vertical="center"/>
    </xf>
    <xf numFmtId="0" fontId="0" fillId="5" borderId="55" xfId="0" applyFont="1" applyFill="1" applyBorder="1" applyAlignment="1">
      <alignment horizontal="right" vertical="center"/>
    </xf>
    <xf numFmtId="0" fontId="24" fillId="0" borderId="0" xfId="19" applyFont="1"/>
    <xf numFmtId="0" fontId="10" fillId="0" borderId="0" xfId="19" applyFont="1"/>
    <xf numFmtId="0" fontId="70" fillId="0" borderId="18" xfId="19" applyFont="1" applyFill="1" applyBorder="1" applyAlignment="1">
      <alignment horizontal="left" vertical="center" wrapText="1"/>
    </xf>
    <xf numFmtId="3" fontId="10" fillId="0" borderId="6" xfId="19" applyNumberFormat="1" applyFont="1" applyBorder="1" applyAlignment="1">
      <alignment horizontal="right" vertical="center"/>
    </xf>
    <xf numFmtId="3" fontId="10" fillId="0" borderId="6" xfId="19" applyNumberFormat="1" applyFont="1" applyFill="1" applyBorder="1" applyAlignment="1">
      <alignment horizontal="right" vertical="center"/>
    </xf>
    <xf numFmtId="167" fontId="10" fillId="0" borderId="2" xfId="19" applyNumberFormat="1" applyFont="1" applyFill="1" applyBorder="1" applyAlignment="1">
      <alignment horizontal="right" vertical="center"/>
    </xf>
    <xf numFmtId="167" fontId="10" fillId="0" borderId="6" xfId="19" applyNumberFormat="1" applyFont="1" applyFill="1" applyBorder="1" applyAlignment="1">
      <alignment horizontal="right" vertical="center"/>
    </xf>
    <xf numFmtId="0" fontId="70" fillId="3" borderId="18" xfId="19" applyFont="1" applyFill="1" applyBorder="1" applyAlignment="1">
      <alignment horizontal="left" vertical="center" wrapText="1"/>
    </xf>
    <xf numFmtId="3" fontId="10" fillId="3" borderId="6" xfId="19" applyNumberFormat="1" applyFont="1" applyFill="1" applyBorder="1" applyAlignment="1">
      <alignment horizontal="right" vertical="center"/>
    </xf>
    <xf numFmtId="167" fontId="10" fillId="3" borderId="2" xfId="19" applyNumberFormat="1" applyFont="1" applyFill="1" applyBorder="1" applyAlignment="1">
      <alignment horizontal="right" vertical="center"/>
    </xf>
    <xf numFmtId="167" fontId="10" fillId="0" borderId="2" xfId="19" applyNumberFormat="1" applyFont="1" applyBorder="1" applyAlignment="1">
      <alignment horizontal="right" vertical="center"/>
    </xf>
    <xf numFmtId="0" fontId="70" fillId="3" borderId="16" xfId="19" applyFont="1" applyFill="1" applyBorder="1" applyAlignment="1">
      <alignment horizontal="left" vertical="center" wrapText="1"/>
    </xf>
    <xf numFmtId="3" fontId="10" fillId="3" borderId="15" xfId="19" applyNumberFormat="1" applyFont="1" applyFill="1" applyBorder="1" applyAlignment="1">
      <alignment horizontal="right" vertical="center"/>
    </xf>
    <xf numFmtId="167" fontId="10" fillId="3" borderId="14" xfId="19" applyNumberFormat="1" applyFont="1" applyFill="1" applyBorder="1" applyAlignment="1">
      <alignment horizontal="right" vertical="center"/>
    </xf>
    <xf numFmtId="167" fontId="10" fillId="10" borderId="19" xfId="19" applyNumberFormat="1" applyFont="1" applyFill="1" applyBorder="1" applyAlignment="1">
      <alignment horizontal="right" vertical="center"/>
    </xf>
    <xf numFmtId="167" fontId="10" fillId="10" borderId="2" xfId="19" applyNumberFormat="1" applyFont="1" applyFill="1" applyBorder="1" applyAlignment="1">
      <alignment horizontal="right" vertical="center"/>
    </xf>
    <xf numFmtId="167" fontId="10" fillId="10" borderId="14" xfId="19" applyNumberFormat="1" applyFont="1" applyFill="1" applyBorder="1" applyAlignment="1">
      <alignment horizontal="right" vertical="center"/>
    </xf>
    <xf numFmtId="167" fontId="10" fillId="0" borderId="20" xfId="19" applyNumberFormat="1" applyFont="1" applyFill="1" applyBorder="1" applyAlignment="1">
      <alignment horizontal="right" vertical="center"/>
    </xf>
    <xf numFmtId="3" fontId="10" fillId="0" borderId="20" xfId="19" applyNumberFormat="1" applyFont="1" applyFill="1" applyBorder="1" applyAlignment="1">
      <alignment horizontal="right" vertical="center"/>
    </xf>
    <xf numFmtId="3" fontId="10" fillId="0" borderId="19" xfId="19" applyNumberFormat="1" applyFont="1" applyFill="1" applyBorder="1" applyAlignment="1">
      <alignment horizontal="right" vertical="center"/>
    </xf>
    <xf numFmtId="0" fontId="70" fillId="3" borderId="29" xfId="19" applyFont="1" applyFill="1" applyBorder="1" applyAlignment="1">
      <alignment vertical="center" wrapText="1"/>
    </xf>
    <xf numFmtId="3" fontId="10" fillId="3" borderId="18" xfId="19" applyNumberFormat="1" applyFont="1" applyFill="1" applyBorder="1" applyAlignment="1">
      <alignment horizontal="right" vertical="center"/>
    </xf>
    <xf numFmtId="167" fontId="10" fillId="3" borderId="0" xfId="19" applyNumberFormat="1" applyFont="1" applyFill="1" applyBorder="1" applyAlignment="1">
      <alignment horizontal="right" vertical="center"/>
    </xf>
    <xf numFmtId="167" fontId="10" fillId="3" borderId="31" xfId="19" applyNumberFormat="1" applyFont="1" applyFill="1" applyBorder="1" applyAlignment="1">
      <alignment horizontal="right" vertical="center"/>
    </xf>
    <xf numFmtId="3" fontId="10" fillId="0" borderId="18" xfId="19" applyNumberFormat="1" applyFont="1" applyFill="1" applyBorder="1" applyAlignment="1">
      <alignment horizontal="right" vertical="center"/>
    </xf>
    <xf numFmtId="167" fontId="10" fillId="0" borderId="0" xfId="19" applyNumberFormat="1" applyFont="1" applyFill="1" applyBorder="1" applyAlignment="1">
      <alignment horizontal="right" vertical="center"/>
    </xf>
    <xf numFmtId="167" fontId="10" fillId="0" borderId="31" xfId="19" applyNumberFormat="1" applyFont="1" applyFill="1" applyBorder="1" applyAlignment="1">
      <alignment horizontal="right" vertical="center"/>
    </xf>
    <xf numFmtId="0" fontId="70" fillId="10" borderId="25" xfId="19" applyFont="1" applyFill="1" applyBorder="1" applyAlignment="1">
      <alignment vertical="center" wrapText="1"/>
    </xf>
    <xf numFmtId="3" fontId="10" fillId="10" borderId="21" xfId="19" applyNumberFormat="1" applyFont="1" applyFill="1" applyBorder="1" applyAlignment="1">
      <alignment horizontal="right" vertical="center"/>
    </xf>
    <xf numFmtId="167" fontId="10" fillId="10" borderId="28" xfId="19" applyNumberFormat="1" applyFont="1" applyFill="1" applyBorder="1" applyAlignment="1">
      <alignment horizontal="right" vertical="center"/>
    </xf>
    <xf numFmtId="167" fontId="10" fillId="10" borderId="22" xfId="19" applyNumberFormat="1" applyFont="1" applyFill="1" applyBorder="1" applyAlignment="1">
      <alignment horizontal="right" vertical="center"/>
    </xf>
    <xf numFmtId="167" fontId="10" fillId="10" borderId="31" xfId="19" applyNumberFormat="1" applyFont="1" applyFill="1" applyBorder="1" applyAlignment="1">
      <alignment horizontal="right" vertical="center"/>
    </xf>
    <xf numFmtId="0" fontId="70" fillId="10" borderId="29" xfId="19" applyFont="1" applyFill="1" applyBorder="1" applyAlignment="1">
      <alignment vertical="center" wrapText="1"/>
    </xf>
    <xf numFmtId="3" fontId="10" fillId="10" borderId="18" xfId="19" applyNumberFormat="1" applyFont="1" applyFill="1" applyBorder="1" applyAlignment="1">
      <alignment horizontal="right" vertical="center"/>
    </xf>
    <xf numFmtId="167" fontId="10" fillId="10" borderId="0" xfId="19" applyNumberFormat="1" applyFont="1" applyFill="1" applyBorder="1" applyAlignment="1">
      <alignment horizontal="right" vertical="center"/>
    </xf>
    <xf numFmtId="0" fontId="70" fillId="10" borderId="37" xfId="19" applyFont="1" applyFill="1" applyBorder="1" applyAlignment="1">
      <alignment horizontal="left" vertical="center" wrapText="1"/>
    </xf>
    <xf numFmtId="3" fontId="10" fillId="10" borderId="16" xfId="19" applyNumberFormat="1" applyFont="1" applyFill="1" applyBorder="1" applyAlignment="1">
      <alignment horizontal="right" vertical="center"/>
    </xf>
    <xf numFmtId="167" fontId="10" fillId="10" borderId="33" xfId="19" applyNumberFormat="1" applyFont="1" applyFill="1" applyBorder="1" applyAlignment="1">
      <alignment horizontal="right" vertical="center"/>
    </xf>
    <xf numFmtId="167" fontId="10" fillId="10" borderId="17" xfId="19" applyNumberFormat="1" applyFont="1" applyFill="1" applyBorder="1" applyAlignment="1">
      <alignment horizontal="right" vertical="center"/>
    </xf>
    <xf numFmtId="0" fontId="6" fillId="0" borderId="22" xfId="19" applyFont="1" applyBorder="1"/>
    <xf numFmtId="0" fontId="80" fillId="0" borderId="0" xfId="19" applyFont="1" applyFill="1" applyAlignment="1">
      <alignment horizontal="center"/>
    </xf>
    <xf numFmtId="0" fontId="69" fillId="0" borderId="0" xfId="19" applyFont="1" applyFill="1" applyBorder="1" applyAlignment="1">
      <alignment wrapText="1"/>
    </xf>
    <xf numFmtId="0" fontId="69" fillId="0" borderId="0" xfId="19" applyFont="1" applyFill="1" applyBorder="1"/>
    <xf numFmtId="0" fontId="12" fillId="0" borderId="0" xfId="19" applyFont="1"/>
    <xf numFmtId="0" fontId="64" fillId="0" borderId="0" xfId="19" applyFont="1" applyFill="1" applyBorder="1" applyAlignment="1">
      <alignment vertical="center"/>
    </xf>
    <xf numFmtId="0" fontId="64" fillId="0" borderId="0" xfId="19" applyFont="1" applyFill="1" applyBorder="1" applyAlignment="1">
      <alignment vertical="top"/>
    </xf>
    <xf numFmtId="0" fontId="64" fillId="0" borderId="12" xfId="97" applyFont="1" applyFill="1" applyBorder="1" applyAlignment="1"/>
    <xf numFmtId="0" fontId="64" fillId="0" borderId="0" xfId="19" applyFont="1" applyFill="1" applyBorder="1" applyAlignment="1"/>
    <xf numFmtId="0" fontId="25" fillId="0" borderId="0" xfId="19" applyFont="1"/>
    <xf numFmtId="0" fontId="70" fillId="3" borderId="30" xfId="19" applyFont="1" applyFill="1" applyBorder="1" applyAlignment="1">
      <alignment vertical="center" wrapText="1"/>
    </xf>
    <xf numFmtId="0" fontId="70" fillId="0" borderId="30" xfId="19" applyFont="1" applyFill="1" applyBorder="1" applyAlignment="1">
      <alignment vertical="center" wrapText="1"/>
    </xf>
    <xf numFmtId="3" fontId="10" fillId="0" borderId="0" xfId="19" applyNumberFormat="1" applyFont="1" applyFill="1" applyBorder="1" applyAlignment="1">
      <alignment horizontal="right" vertical="center"/>
    </xf>
    <xf numFmtId="3" fontId="10" fillId="0" borderId="2" xfId="0" applyNumberFormat="1" applyFont="1" applyFill="1" applyBorder="1" applyAlignment="1">
      <alignment horizontal="right" vertical="center"/>
    </xf>
    <xf numFmtId="3" fontId="10" fillId="0" borderId="19" xfId="19" applyNumberFormat="1" applyFont="1" applyBorder="1" applyAlignment="1">
      <alignment horizontal="right" vertical="center"/>
    </xf>
    <xf numFmtId="0" fontId="68" fillId="7" borderId="1" xfId="21" applyFont="1" applyFill="1" applyBorder="1" applyAlignment="1">
      <alignment horizontal="center" vertical="center" wrapText="1"/>
    </xf>
    <xf numFmtId="0" fontId="68" fillId="7" borderId="49" xfId="21" applyFont="1" applyFill="1" applyBorder="1" applyAlignment="1">
      <alignment horizontal="center" vertical="center" wrapText="1"/>
    </xf>
    <xf numFmtId="3" fontId="70" fillId="3" borderId="18" xfId="21" applyNumberFormat="1" applyFont="1" applyFill="1" applyBorder="1" applyAlignment="1">
      <alignment horizontal="right" vertical="center"/>
    </xf>
    <xf numFmtId="3" fontId="70" fillId="9" borderId="18" xfId="21" applyNumberFormat="1" applyFont="1" applyFill="1" applyBorder="1" applyAlignment="1">
      <alignment horizontal="right" vertical="center"/>
    </xf>
    <xf numFmtId="3" fontId="70" fillId="9" borderId="16" xfId="21" applyNumberFormat="1" applyFont="1" applyFill="1" applyBorder="1" applyAlignment="1">
      <alignment horizontal="right" vertical="center"/>
    </xf>
    <xf numFmtId="3" fontId="70" fillId="3" borderId="21" xfId="21" applyNumberFormat="1" applyFont="1" applyFill="1" applyBorder="1" applyAlignment="1">
      <alignment horizontal="right" vertical="center"/>
    </xf>
    <xf numFmtId="168" fontId="70" fillId="0" borderId="27" xfId="95" applyNumberFormat="1" applyFont="1" applyFill="1" applyBorder="1" applyAlignment="1">
      <alignment horizontal="right" vertical="center"/>
    </xf>
    <xf numFmtId="168" fontId="70" fillId="3" borderId="30" xfId="95" applyNumberFormat="1" applyFont="1" applyFill="1" applyBorder="1" applyAlignment="1">
      <alignment horizontal="right" vertical="center"/>
    </xf>
    <xf numFmtId="168" fontId="70" fillId="0" borderId="30" xfId="95" applyNumberFormat="1" applyFont="1" applyFill="1" applyBorder="1" applyAlignment="1">
      <alignment horizontal="right" vertical="center"/>
    </xf>
    <xf numFmtId="3" fontId="70" fillId="3" borderId="18" xfId="89" applyNumberFormat="1" applyFont="1" applyFill="1" applyBorder="1" applyAlignment="1">
      <alignment horizontal="right" vertical="center"/>
    </xf>
    <xf numFmtId="3" fontId="70" fillId="0" borderId="18" xfId="89" applyNumberFormat="1" applyFont="1" applyFill="1" applyBorder="1" applyAlignment="1">
      <alignment horizontal="right" vertical="center"/>
    </xf>
    <xf numFmtId="3" fontId="10" fillId="10" borderId="34" xfId="19" applyNumberFormat="1" applyFont="1" applyFill="1" applyBorder="1" applyAlignment="1">
      <alignment horizontal="right" vertical="center"/>
    </xf>
    <xf numFmtId="3" fontId="70" fillId="10" borderId="16" xfId="89" applyNumberFormat="1" applyFont="1" applyFill="1" applyBorder="1" applyAlignment="1">
      <alignment horizontal="right" vertical="center"/>
    </xf>
    <xf numFmtId="3" fontId="70" fillId="0" borderId="27" xfId="89" applyNumberFormat="1" applyFont="1" applyFill="1" applyBorder="1" applyAlignment="1">
      <alignment horizontal="right" vertical="center"/>
    </xf>
    <xf numFmtId="3" fontId="70" fillId="3" borderId="30" xfId="89" applyNumberFormat="1" applyFont="1" applyFill="1" applyBorder="1" applyAlignment="1">
      <alignment horizontal="right" vertical="center"/>
    </xf>
    <xf numFmtId="3" fontId="70" fillId="0" borderId="30" xfId="89" applyNumberFormat="1" applyFont="1" applyFill="1" applyBorder="1" applyAlignment="1">
      <alignment horizontal="right" vertical="center"/>
    </xf>
    <xf numFmtId="3" fontId="70" fillId="10" borderId="27" xfId="19" applyNumberFormat="1" applyFont="1" applyFill="1" applyBorder="1" applyAlignment="1">
      <alignment horizontal="right" wrapText="1"/>
    </xf>
    <xf numFmtId="3" fontId="70" fillId="10" borderId="30" xfId="19" applyNumberFormat="1" applyFont="1" applyFill="1" applyBorder="1" applyAlignment="1">
      <alignment horizontal="right" wrapText="1"/>
    </xf>
    <xf numFmtId="3" fontId="70" fillId="10" borderId="32" xfId="19" applyNumberFormat="1" applyFont="1" applyFill="1" applyBorder="1" applyAlignment="1">
      <alignment horizontal="right" wrapText="1"/>
    </xf>
    <xf numFmtId="3" fontId="70" fillId="0" borderId="25" xfId="89" applyNumberFormat="1" applyFont="1" applyFill="1" applyBorder="1" applyAlignment="1">
      <alignment horizontal="right" vertical="center"/>
    </xf>
    <xf numFmtId="3" fontId="10" fillId="34" borderId="2" xfId="0" applyNumberFormat="1" applyFont="1" applyFill="1" applyBorder="1" applyAlignment="1">
      <alignment horizontal="right" vertical="center"/>
    </xf>
    <xf numFmtId="3" fontId="10" fillId="34" borderId="4" xfId="0" applyNumberFormat="1" applyFont="1" applyFill="1" applyBorder="1" applyAlignment="1">
      <alignment horizontal="right" vertical="center"/>
    </xf>
    <xf numFmtId="4" fontId="10" fillId="0" borderId="6" xfId="0" applyNumberFormat="1" applyFont="1" applyFill="1" applyBorder="1" applyAlignment="1" applyProtection="1">
      <alignment horizontal="right" vertical="center"/>
      <protection locked="0"/>
    </xf>
    <xf numFmtId="167" fontId="70" fillId="3" borderId="26" xfId="21" applyNumberFormat="1" applyFont="1" applyFill="1" applyBorder="1" applyAlignment="1">
      <alignment horizontal="right" vertical="center"/>
    </xf>
    <xf numFmtId="0" fontId="0" fillId="0" borderId="12" xfId="0" applyFont="1" applyBorder="1"/>
    <xf numFmtId="2" fontId="66" fillId="0" borderId="60" xfId="4" applyNumberFormat="1" applyFont="1" applyFill="1" applyBorder="1" applyAlignment="1">
      <alignment horizontal="right" vertical="center" wrapText="1"/>
    </xf>
    <xf numFmtId="168" fontId="10" fillId="0" borderId="2" xfId="19" applyNumberFormat="1" applyFont="1" applyFill="1" applyBorder="1" applyAlignment="1">
      <alignment horizontal="right" vertical="center"/>
    </xf>
    <xf numFmtId="176" fontId="10" fillId="0" borderId="2" xfId="19" applyNumberFormat="1" applyFont="1" applyFill="1" applyBorder="1" applyAlignment="1">
      <alignment horizontal="right" vertical="center"/>
    </xf>
    <xf numFmtId="176" fontId="10" fillId="0" borderId="6" xfId="19" applyNumberFormat="1" applyFont="1" applyFill="1" applyBorder="1" applyAlignment="1">
      <alignment horizontal="right" vertical="center"/>
    </xf>
    <xf numFmtId="0" fontId="10" fillId="0" borderId="2" xfId="19" applyFont="1" applyFill="1" applyBorder="1" applyAlignment="1">
      <alignment horizontal="right" vertical="center"/>
    </xf>
    <xf numFmtId="168" fontId="10" fillId="3" borderId="2" xfId="19" applyNumberFormat="1" applyFont="1" applyFill="1" applyBorder="1" applyAlignment="1">
      <alignment horizontal="right" vertical="center"/>
    </xf>
    <xf numFmtId="176" fontId="10" fillId="3" borderId="2" xfId="19" applyNumberFormat="1" applyFont="1" applyFill="1" applyBorder="1" applyAlignment="1">
      <alignment horizontal="right" vertical="center"/>
    </xf>
    <xf numFmtId="176" fontId="10" fillId="3" borderId="6" xfId="19" applyNumberFormat="1" applyFont="1" applyFill="1" applyBorder="1" applyAlignment="1">
      <alignment horizontal="right" vertical="center"/>
    </xf>
    <xf numFmtId="0" fontId="10" fillId="3" borderId="2" xfId="19" applyFont="1" applyFill="1" applyBorder="1" applyAlignment="1">
      <alignment horizontal="right" vertical="center"/>
    </xf>
    <xf numFmtId="168" fontId="10" fillId="3" borderId="14" xfId="19" applyNumberFormat="1" applyFont="1" applyFill="1" applyBorder="1" applyAlignment="1">
      <alignment horizontal="right" vertical="center"/>
    </xf>
    <xf numFmtId="176" fontId="10" fillId="3" borderId="14" xfId="19" applyNumberFormat="1" applyFont="1" applyFill="1" applyBorder="1" applyAlignment="1">
      <alignment horizontal="right" vertical="center"/>
    </xf>
    <xf numFmtId="176" fontId="10" fillId="3" borderId="15" xfId="19" applyNumberFormat="1" applyFont="1" applyFill="1" applyBorder="1" applyAlignment="1">
      <alignment horizontal="right" vertical="center"/>
    </xf>
    <xf numFmtId="0" fontId="10" fillId="3" borderId="14" xfId="19" applyFont="1" applyFill="1" applyBorder="1" applyAlignment="1">
      <alignment horizontal="right" vertical="center"/>
    </xf>
    <xf numFmtId="168" fontId="10" fillId="10" borderId="20" xfId="19" applyNumberFormat="1" applyFont="1" applyFill="1" applyBorder="1" applyAlignment="1">
      <alignment horizontal="right" vertical="center"/>
    </xf>
    <xf numFmtId="168" fontId="10" fillId="10" borderId="26" xfId="19" applyNumberFormat="1" applyFont="1" applyFill="1" applyBorder="1" applyAlignment="1">
      <alignment horizontal="right" vertical="center"/>
    </xf>
    <xf numFmtId="3" fontId="10" fillId="10" borderId="27" xfId="19" applyNumberFormat="1" applyFont="1" applyFill="1" applyBorder="1" applyAlignment="1">
      <alignment horizontal="right" vertical="center"/>
    </xf>
    <xf numFmtId="3" fontId="10" fillId="10" borderId="35" xfId="19" applyNumberFormat="1" applyFont="1" applyFill="1" applyBorder="1" applyAlignment="1">
      <alignment horizontal="right" vertical="center"/>
    </xf>
    <xf numFmtId="168" fontId="10" fillId="10" borderId="6" xfId="19" applyNumberFormat="1" applyFont="1" applyFill="1" applyBorder="1" applyAlignment="1">
      <alignment horizontal="right" vertical="center"/>
    </xf>
    <xf numFmtId="168" fontId="10" fillId="10" borderId="12" xfId="19" applyNumberFormat="1" applyFont="1" applyFill="1" applyBorder="1" applyAlignment="1">
      <alignment horizontal="right" vertical="center"/>
    </xf>
    <xf numFmtId="3" fontId="10" fillId="10" borderId="30" xfId="19" applyNumberFormat="1" applyFont="1" applyFill="1" applyBorder="1" applyAlignment="1">
      <alignment horizontal="right" vertical="center"/>
    </xf>
    <xf numFmtId="3" fontId="10" fillId="10" borderId="37" xfId="19" applyNumberFormat="1" applyFont="1" applyFill="1" applyBorder="1" applyAlignment="1">
      <alignment horizontal="right" vertical="center"/>
    </xf>
    <xf numFmtId="168" fontId="10" fillId="10" borderId="15" xfId="19" applyNumberFormat="1" applyFont="1" applyFill="1" applyBorder="1" applyAlignment="1">
      <alignment horizontal="right" vertical="center"/>
    </xf>
    <xf numFmtId="168" fontId="10" fillId="10" borderId="24" xfId="19" applyNumberFormat="1" applyFont="1" applyFill="1" applyBorder="1" applyAlignment="1">
      <alignment horizontal="right" vertical="center"/>
    </xf>
    <xf numFmtId="3" fontId="10" fillId="10" borderId="32" xfId="19" applyNumberFormat="1" applyFont="1" applyFill="1" applyBorder="1" applyAlignment="1">
      <alignment horizontal="right" vertical="center"/>
    </xf>
    <xf numFmtId="0" fontId="64" fillId="0" borderId="0" xfId="559" applyFont="1" applyFill="1" applyAlignment="1">
      <alignment vertical="center"/>
    </xf>
    <xf numFmtId="0" fontId="65" fillId="0" borderId="0" xfId="19" applyFont="1" applyAlignment="1">
      <alignment vertical="center"/>
    </xf>
    <xf numFmtId="0" fontId="65" fillId="0" borderId="0" xfId="19" applyFont="1" applyBorder="1" applyAlignment="1">
      <alignment horizontal="left" vertical="center"/>
    </xf>
    <xf numFmtId="0" fontId="10" fillId="0" borderId="6" xfId="19" applyFont="1" applyFill="1" applyBorder="1" applyAlignment="1">
      <alignment horizontal="right" vertical="center"/>
    </xf>
    <xf numFmtId="0" fontId="10" fillId="3" borderId="6" xfId="19" applyFont="1" applyFill="1" applyBorder="1" applyAlignment="1">
      <alignment horizontal="right" vertical="center"/>
    </xf>
    <xf numFmtId="0" fontId="10" fillId="3" borderId="15" xfId="19" applyFont="1" applyFill="1" applyBorder="1" applyAlignment="1">
      <alignment horizontal="right" vertical="center"/>
    </xf>
    <xf numFmtId="0" fontId="70" fillId="3" borderId="6" xfId="19" applyFont="1" applyFill="1" applyBorder="1" applyAlignment="1">
      <alignment vertical="center" wrapText="1"/>
    </xf>
    <xf numFmtId="0" fontId="70" fillId="0" borderId="6" xfId="19" applyFont="1" applyFill="1" applyBorder="1" applyAlignment="1">
      <alignment vertical="center" wrapText="1"/>
    </xf>
    <xf numFmtId="0" fontId="70" fillId="3" borderId="15" xfId="19" applyFont="1" applyFill="1" applyBorder="1" applyAlignment="1">
      <alignment vertical="center" wrapText="1"/>
    </xf>
    <xf numFmtId="0" fontId="70" fillId="10" borderId="20" xfId="19" applyFont="1" applyFill="1" applyBorder="1" applyAlignment="1">
      <alignment vertical="center" wrapText="1"/>
    </xf>
    <xf numFmtId="0" fontId="70" fillId="10" borderId="6" xfId="19" applyFont="1" applyFill="1" applyBorder="1" applyAlignment="1">
      <alignment vertical="center" wrapText="1"/>
    </xf>
    <xf numFmtId="0" fontId="70" fillId="10" borderId="15" xfId="19" applyFont="1" applyFill="1" applyBorder="1" applyAlignment="1">
      <alignment vertical="center" wrapText="1"/>
    </xf>
    <xf numFmtId="176" fontId="10" fillId="0" borderId="30" xfId="19" applyNumberFormat="1" applyFont="1" applyFill="1" applyBorder="1" applyAlignment="1">
      <alignment horizontal="right" vertical="center"/>
    </xf>
    <xf numFmtId="176" fontId="10" fillId="3" borderId="30" xfId="19" applyNumberFormat="1" applyFont="1" applyFill="1" applyBorder="1" applyAlignment="1">
      <alignment horizontal="right" vertical="center"/>
    </xf>
    <xf numFmtId="176" fontId="10" fillId="3" borderId="32" xfId="19" applyNumberFormat="1" applyFont="1" applyFill="1" applyBorder="1" applyAlignment="1">
      <alignment horizontal="right" vertical="center"/>
    </xf>
    <xf numFmtId="167" fontId="70" fillId="3" borderId="31" xfId="21" applyNumberFormat="1" applyFont="1" applyFill="1" applyBorder="1" applyAlignment="1">
      <alignment horizontal="right" vertical="center"/>
    </xf>
    <xf numFmtId="167" fontId="66" fillId="0" borderId="31" xfId="21" applyNumberFormat="1" applyFont="1" applyFill="1" applyBorder="1" applyAlignment="1">
      <alignment horizontal="right" vertical="center"/>
    </xf>
    <xf numFmtId="167" fontId="66" fillId="0" borderId="33" xfId="21" applyNumberFormat="1" applyFont="1" applyFill="1" applyBorder="1" applyAlignment="1">
      <alignment horizontal="right" vertical="center"/>
    </xf>
    <xf numFmtId="0" fontId="6" fillId="0" borderId="0" xfId="19" applyFont="1" applyBorder="1"/>
    <xf numFmtId="167" fontId="70" fillId="3" borderId="28" xfId="21" applyNumberFormat="1" applyFont="1" applyFill="1" applyBorder="1" applyAlignment="1">
      <alignment horizontal="right" vertical="center"/>
    </xf>
    <xf numFmtId="167" fontId="70" fillId="3" borderId="22" xfId="21" applyNumberFormat="1" applyFont="1" applyFill="1" applyBorder="1" applyAlignment="1">
      <alignment horizontal="right" vertical="center"/>
    </xf>
    <xf numFmtId="3" fontId="66" fillId="0" borderId="12" xfId="21" applyNumberFormat="1" applyFont="1" applyBorder="1" applyAlignment="1">
      <alignment horizontal="right" vertical="center"/>
    </xf>
    <xf numFmtId="167" fontId="66" fillId="0" borderId="0" xfId="21" applyNumberFormat="1" applyFont="1" applyBorder="1" applyAlignment="1">
      <alignment horizontal="right" vertical="center"/>
    </xf>
    <xf numFmtId="167" fontId="66" fillId="0" borderId="12" xfId="21" applyNumberFormat="1" applyFont="1" applyBorder="1" applyAlignment="1">
      <alignment horizontal="right" vertical="center"/>
    </xf>
    <xf numFmtId="167" fontId="70" fillId="3" borderId="0" xfId="21" applyNumberFormat="1" applyFont="1" applyFill="1" applyBorder="1" applyAlignment="1">
      <alignment horizontal="right" vertical="center"/>
    </xf>
    <xf numFmtId="167" fontId="70" fillId="3" borderId="12" xfId="21" applyNumberFormat="1" applyFont="1" applyFill="1" applyBorder="1" applyAlignment="1">
      <alignment horizontal="right" vertical="center"/>
    </xf>
    <xf numFmtId="167" fontId="66" fillId="0" borderId="0" xfId="21" applyNumberFormat="1" applyFont="1" applyFill="1" applyBorder="1" applyAlignment="1">
      <alignment horizontal="right" vertical="center"/>
    </xf>
    <xf numFmtId="167" fontId="66" fillId="0" borderId="12" xfId="21" applyNumberFormat="1" applyFont="1" applyFill="1" applyBorder="1" applyAlignment="1">
      <alignment horizontal="right" vertical="center"/>
    </xf>
    <xf numFmtId="167" fontId="66" fillId="0" borderId="17" xfId="21" applyNumberFormat="1" applyFont="1" applyFill="1" applyBorder="1" applyAlignment="1">
      <alignment horizontal="right" vertical="center"/>
    </xf>
    <xf numFmtId="167" fontId="66" fillId="0" borderId="24" xfId="21" applyNumberFormat="1" applyFont="1" applyFill="1" applyBorder="1" applyAlignment="1">
      <alignment horizontal="right" vertical="center"/>
    </xf>
    <xf numFmtId="0" fontId="25" fillId="0" borderId="0" xfId="19" applyFont="1" applyBorder="1"/>
    <xf numFmtId="0" fontId="10" fillId="0" borderId="0" xfId="19" applyFont="1" applyBorder="1"/>
    <xf numFmtId="0" fontId="65" fillId="0" borderId="0" xfId="19" applyFont="1" applyBorder="1"/>
    <xf numFmtId="0" fontId="68" fillId="0" borderId="0" xfId="0" applyFont="1" applyAlignment="1">
      <alignment vertical="top"/>
    </xf>
    <xf numFmtId="167" fontId="66" fillId="0" borderId="6" xfId="21" applyNumberFormat="1" applyFont="1" applyBorder="1" applyAlignment="1">
      <alignment horizontal="right" vertical="center"/>
    </xf>
    <xf numFmtId="167" fontId="66" fillId="0" borderId="15" xfId="21" applyNumberFormat="1" applyFont="1" applyBorder="1" applyAlignment="1">
      <alignment horizontal="right" vertical="center"/>
    </xf>
    <xf numFmtId="168" fontId="10" fillId="0" borderId="12" xfId="110" applyNumberFormat="1" applyFont="1" applyBorder="1" applyAlignment="1">
      <alignment horizontal="right" vertical="center"/>
    </xf>
    <xf numFmtId="0" fontId="70" fillId="3" borderId="29" xfId="19" applyFont="1" applyFill="1" applyBorder="1" applyAlignment="1">
      <alignment horizontal="left" wrapText="1"/>
    </xf>
    <xf numFmtId="168" fontId="10" fillId="3" borderId="12" xfId="110" applyNumberFormat="1" applyFont="1" applyFill="1" applyBorder="1" applyAlignment="1">
      <alignment horizontal="right" vertical="center"/>
    </xf>
    <xf numFmtId="0" fontId="70" fillId="3" borderId="36" xfId="19" applyFont="1" applyFill="1" applyBorder="1" applyAlignment="1">
      <alignment horizontal="left" wrapText="1"/>
    </xf>
    <xf numFmtId="168" fontId="10" fillId="3" borderId="24" xfId="110" applyNumberFormat="1" applyFont="1" applyFill="1" applyBorder="1" applyAlignment="1">
      <alignment horizontal="right" vertical="center"/>
    </xf>
    <xf numFmtId="168" fontId="10" fillId="10" borderId="6" xfId="110" applyNumberFormat="1" applyFont="1" applyFill="1" applyBorder="1" applyAlignment="1">
      <alignment horizontal="right" vertical="center"/>
    </xf>
    <xf numFmtId="168" fontId="10" fillId="10" borderId="0" xfId="110" applyNumberFormat="1" applyFont="1" applyFill="1" applyBorder="1" applyAlignment="1">
      <alignment horizontal="right" vertical="center"/>
    </xf>
    <xf numFmtId="168" fontId="10" fillId="10" borderId="15" xfId="110" applyNumberFormat="1" applyFont="1" applyFill="1" applyBorder="1" applyAlignment="1">
      <alignment horizontal="right" vertical="center"/>
    </xf>
    <xf numFmtId="168" fontId="10" fillId="10" borderId="17" xfId="110" applyNumberFormat="1" applyFont="1" applyFill="1" applyBorder="1" applyAlignment="1">
      <alignment horizontal="right" vertical="center"/>
    </xf>
    <xf numFmtId="3" fontId="25" fillId="0" borderId="0" xfId="19" applyNumberFormat="1" applyFont="1"/>
    <xf numFmtId="3" fontId="6" fillId="0" borderId="0" xfId="19" applyNumberFormat="1" applyFont="1"/>
    <xf numFmtId="168" fontId="10" fillId="0" borderId="26" xfId="110" applyNumberFormat="1" applyFont="1" applyBorder="1" applyAlignment="1">
      <alignment horizontal="right" vertical="center"/>
    </xf>
    <xf numFmtId="168" fontId="10" fillId="0" borderId="20" xfId="110" applyNumberFormat="1" applyFont="1" applyBorder="1" applyAlignment="1">
      <alignment horizontal="right" vertical="center"/>
    </xf>
    <xf numFmtId="168" fontId="10" fillId="3" borderId="6" xfId="110" applyNumberFormat="1" applyFont="1" applyFill="1" applyBorder="1" applyAlignment="1">
      <alignment horizontal="right" vertical="center"/>
    </xf>
    <xf numFmtId="168" fontId="10" fillId="0" borderId="6" xfId="110" applyNumberFormat="1" applyFont="1" applyBorder="1" applyAlignment="1">
      <alignment horizontal="right" vertical="center"/>
    </xf>
    <xf numFmtId="168" fontId="10" fillId="3" borderId="15" xfId="110" applyNumberFormat="1" applyFont="1" applyFill="1" applyBorder="1" applyAlignment="1">
      <alignment horizontal="right" vertical="center"/>
    </xf>
    <xf numFmtId="168" fontId="10" fillId="10" borderId="2" xfId="110" applyNumberFormat="1" applyFont="1" applyFill="1" applyBorder="1" applyAlignment="1">
      <alignment horizontal="right" vertical="center"/>
    </xf>
    <xf numFmtId="168" fontId="10" fillId="10" borderId="14" xfId="110" applyNumberFormat="1" applyFont="1" applyFill="1" applyBorder="1" applyAlignment="1">
      <alignment horizontal="right" vertical="center"/>
    </xf>
    <xf numFmtId="0" fontId="70" fillId="10" borderId="29" xfId="19" applyFont="1" applyFill="1" applyBorder="1" applyAlignment="1">
      <alignment horizontal="left" wrapText="1"/>
    </xf>
    <xf numFmtId="0" fontId="70" fillId="10" borderId="36" xfId="19" applyFont="1" applyFill="1" applyBorder="1" applyAlignment="1">
      <alignment horizontal="left" wrapText="1"/>
    </xf>
    <xf numFmtId="3" fontId="10" fillId="0" borderId="2" xfId="110" applyNumberFormat="1" applyFont="1" applyBorder="1" applyAlignment="1">
      <alignment horizontal="right" vertical="center"/>
    </xf>
    <xf numFmtId="3" fontId="10" fillId="3" borderId="2" xfId="110" applyNumberFormat="1" applyFont="1" applyFill="1" applyBorder="1" applyAlignment="1">
      <alignment horizontal="right" vertical="center"/>
    </xf>
    <xf numFmtId="3" fontId="10" fillId="3" borderId="14" xfId="110" applyNumberFormat="1" applyFont="1" applyFill="1" applyBorder="1" applyAlignment="1">
      <alignment horizontal="right" vertical="center"/>
    </xf>
    <xf numFmtId="0" fontId="70" fillId="0" borderId="21" xfId="19" applyFont="1" applyFill="1" applyBorder="1" applyAlignment="1">
      <alignment horizontal="left" wrapText="1"/>
    </xf>
    <xf numFmtId="0" fontId="70" fillId="3" borderId="18" xfId="19" applyFont="1" applyFill="1" applyBorder="1" applyAlignment="1">
      <alignment horizontal="left" wrapText="1"/>
    </xf>
    <xf numFmtId="0" fontId="70" fillId="0" borderId="18" xfId="19" applyFont="1" applyFill="1" applyBorder="1" applyAlignment="1">
      <alignment horizontal="left" wrapText="1"/>
    </xf>
    <xf numFmtId="0" fontId="70" fillId="3" borderId="16" xfId="19" applyFont="1" applyFill="1" applyBorder="1" applyAlignment="1">
      <alignment horizontal="left" wrapText="1"/>
    </xf>
    <xf numFmtId="0" fontId="70" fillId="10" borderId="21" xfId="19" applyFont="1" applyFill="1" applyBorder="1" applyAlignment="1">
      <alignment horizontal="left" wrapText="1"/>
    </xf>
    <xf numFmtId="0" fontId="70" fillId="10" borderId="18" xfId="19" applyFont="1" applyFill="1" applyBorder="1" applyAlignment="1">
      <alignment horizontal="left" wrapText="1"/>
    </xf>
    <xf numFmtId="0" fontId="70" fillId="10" borderId="16" xfId="19" applyFont="1" applyFill="1" applyBorder="1" applyAlignment="1">
      <alignment horizontal="left" wrapText="1"/>
    </xf>
    <xf numFmtId="3" fontId="10" fillId="0" borderId="0" xfId="19" applyNumberFormat="1" applyFont="1"/>
    <xf numFmtId="0" fontId="63" fillId="0" borderId="0" xfId="19" applyFont="1" applyAlignment="1">
      <alignment vertical="top" wrapText="1"/>
    </xf>
    <xf numFmtId="168" fontId="25" fillId="0" borderId="0" xfId="19" applyNumberFormat="1" applyFont="1"/>
    <xf numFmtId="168" fontId="63" fillId="0" borderId="0" xfId="19" applyNumberFormat="1" applyFont="1" applyAlignment="1">
      <alignment vertical="top" wrapText="1"/>
    </xf>
    <xf numFmtId="168" fontId="25" fillId="0" borderId="0" xfId="19" applyNumberFormat="1" applyFont="1" applyAlignment="1">
      <alignment horizontal="left"/>
    </xf>
    <xf numFmtId="0" fontId="70" fillId="0" borderId="29" xfId="19" applyFont="1" applyBorder="1" applyAlignment="1">
      <alignment vertical="center" wrapText="1"/>
    </xf>
    <xf numFmtId="167" fontId="10" fillId="0" borderId="0" xfId="19" applyNumberFormat="1" applyFont="1" applyBorder="1" applyAlignment="1">
      <alignment horizontal="right" vertical="center"/>
    </xf>
    <xf numFmtId="3" fontId="10" fillId="0" borderId="12" xfId="19" applyNumberFormat="1" applyFont="1" applyBorder="1" applyAlignment="1">
      <alignment horizontal="right" vertical="center"/>
    </xf>
    <xf numFmtId="3" fontId="10" fillId="3" borderId="12" xfId="19" applyNumberFormat="1" applyFont="1" applyFill="1" applyBorder="1" applyAlignment="1">
      <alignment horizontal="right" vertical="center"/>
    </xf>
    <xf numFmtId="3" fontId="10" fillId="0" borderId="18" xfId="19" applyNumberFormat="1" applyFont="1" applyBorder="1" applyAlignment="1">
      <alignment horizontal="right" vertical="center"/>
    </xf>
    <xf numFmtId="0" fontId="70" fillId="10" borderId="34" xfId="19" applyFont="1" applyFill="1" applyBorder="1" applyAlignment="1">
      <alignment vertical="center" wrapText="1"/>
    </xf>
    <xf numFmtId="0" fontId="70" fillId="10" borderId="35" xfId="19" applyFont="1" applyFill="1" applyBorder="1" applyAlignment="1">
      <alignment vertical="center" wrapText="1"/>
    </xf>
    <xf numFmtId="0" fontId="70" fillId="10" borderId="37" xfId="19" applyFont="1" applyFill="1" applyBorder="1" applyAlignment="1">
      <alignment vertical="center" wrapText="1"/>
    </xf>
    <xf numFmtId="167" fontId="10" fillId="0" borderId="53" xfId="19" applyNumberFormat="1" applyFont="1" applyBorder="1" applyAlignment="1">
      <alignment horizontal="right" vertical="center"/>
    </xf>
    <xf numFmtId="3" fontId="10" fillId="0" borderId="0" xfId="19" applyNumberFormat="1" applyFont="1" applyBorder="1" applyAlignment="1">
      <alignment horizontal="right" vertical="center" indent="1"/>
    </xf>
    <xf numFmtId="0" fontId="66" fillId="0" borderId="0" xfId="19" applyFont="1"/>
    <xf numFmtId="0" fontId="70" fillId="0" borderId="21" xfId="19" applyFont="1" applyFill="1" applyBorder="1" applyAlignment="1">
      <alignment vertical="center" wrapText="1"/>
    </xf>
    <xf numFmtId="0" fontId="70" fillId="0" borderId="18" xfId="19" applyFont="1" applyFill="1" applyBorder="1" applyAlignment="1">
      <alignment vertical="center" wrapText="1"/>
    </xf>
    <xf numFmtId="0" fontId="85" fillId="0" borderId="0" xfId="19" applyFont="1"/>
    <xf numFmtId="0" fontId="70" fillId="0" borderId="29" xfId="19" applyFont="1" applyBorder="1" applyAlignment="1">
      <alignment horizontal="left"/>
    </xf>
    <xf numFmtId="3" fontId="10" fillId="3" borderId="35" xfId="19" applyNumberFormat="1" applyFont="1" applyFill="1" applyBorder="1" applyAlignment="1">
      <alignment horizontal="right" vertical="center"/>
    </xf>
    <xf numFmtId="167" fontId="10" fillId="3" borderId="12" xfId="19" applyNumberFormat="1" applyFont="1" applyFill="1" applyBorder="1" applyAlignment="1">
      <alignment horizontal="right" vertical="center"/>
    </xf>
    <xf numFmtId="0" fontId="70" fillId="0" borderId="29" xfId="19" applyFont="1" applyBorder="1" applyAlignment="1">
      <alignment horizontal="left" wrapText="1"/>
    </xf>
    <xf numFmtId="3" fontId="10" fillId="0" borderId="35" xfId="19" applyNumberFormat="1" applyFont="1" applyBorder="1" applyAlignment="1">
      <alignment horizontal="right" vertical="center"/>
    </xf>
    <xf numFmtId="167" fontId="10" fillId="0" borderId="12" xfId="19" applyNumberFormat="1" applyFont="1" applyBorder="1" applyAlignment="1">
      <alignment horizontal="right" vertical="center"/>
    </xf>
    <xf numFmtId="0" fontId="70" fillId="3" borderId="29" xfId="19" applyFont="1" applyFill="1" applyBorder="1" applyAlignment="1">
      <alignment horizontal="left"/>
    </xf>
    <xf numFmtId="3" fontId="10" fillId="3" borderId="37" xfId="19" applyNumberFormat="1" applyFont="1" applyFill="1" applyBorder="1" applyAlignment="1">
      <alignment horizontal="right" vertical="center"/>
    </xf>
    <xf numFmtId="167" fontId="10" fillId="3" borderId="24" xfId="19" applyNumberFormat="1" applyFont="1" applyFill="1" applyBorder="1" applyAlignment="1">
      <alignment horizontal="right" vertical="center"/>
    </xf>
    <xf numFmtId="0" fontId="70" fillId="10" borderId="25" xfId="19" applyFont="1" applyFill="1" applyBorder="1" applyAlignment="1">
      <alignment horizontal="left"/>
    </xf>
    <xf numFmtId="0" fontId="86" fillId="0" borderId="0" xfId="19" applyFont="1" applyAlignment="1">
      <alignment horizontal="left" wrapText="1"/>
    </xf>
    <xf numFmtId="0" fontId="87" fillId="0" borderId="0" xfId="19" applyFont="1" applyAlignment="1">
      <alignment horizontal="left" wrapText="1"/>
    </xf>
    <xf numFmtId="167" fontId="10" fillId="2" borderId="6" xfId="0" applyNumberFormat="1" applyFont="1" applyFill="1" applyBorder="1" applyAlignment="1">
      <alignment horizontal="left" vertical="center"/>
    </xf>
    <xf numFmtId="168" fontId="73" fillId="0" borderId="6" xfId="95" applyNumberFormat="1" applyFont="1" applyFill="1" applyBorder="1" applyAlignment="1">
      <alignment horizontal="right" vertical="center"/>
    </xf>
    <xf numFmtId="168" fontId="73" fillId="3" borderId="6" xfId="95" applyNumberFormat="1" applyFont="1" applyFill="1" applyBorder="1" applyAlignment="1">
      <alignment horizontal="right" vertical="center"/>
    </xf>
    <xf numFmtId="167" fontId="73" fillId="3" borderId="30" xfId="21" applyNumberFormat="1" applyFont="1" applyFill="1" applyBorder="1" applyAlignment="1">
      <alignment horizontal="right" vertical="center"/>
    </xf>
    <xf numFmtId="0" fontId="88" fillId="0" borderId="0" xfId="0" applyFont="1"/>
    <xf numFmtId="167" fontId="10" fillId="3" borderId="30" xfId="21" applyNumberFormat="1" applyFont="1" applyFill="1" applyBorder="1" applyAlignment="1">
      <alignment horizontal="right" vertical="center"/>
    </xf>
    <xf numFmtId="167" fontId="10" fillId="0" borderId="32" xfId="21" applyNumberFormat="1" applyFont="1" applyFill="1" applyBorder="1" applyAlignment="1">
      <alignment horizontal="right" vertical="center"/>
    </xf>
    <xf numFmtId="167" fontId="10" fillId="3" borderId="2" xfId="21" applyNumberFormat="1" applyFont="1" applyFill="1" applyBorder="1" applyAlignment="1">
      <alignment horizontal="right" vertical="center"/>
    </xf>
    <xf numFmtId="167" fontId="66" fillId="10" borderId="24" xfId="19" applyNumberFormat="1" applyFont="1" applyFill="1" applyBorder="1" applyAlignment="1">
      <alignment horizontal="right" vertical="center"/>
    </xf>
    <xf numFmtId="167" fontId="73" fillId="3" borderId="6" xfId="21" applyNumberFormat="1" applyFont="1" applyFill="1" applyBorder="1" applyAlignment="1">
      <alignment horizontal="right" vertical="center"/>
    </xf>
    <xf numFmtId="0" fontId="59" fillId="0" borderId="0" xfId="19" applyFont="1"/>
    <xf numFmtId="0" fontId="17" fillId="0" borderId="0" xfId="16" applyFont="1" applyAlignment="1">
      <alignment horizontal="left" vertical="center"/>
    </xf>
    <xf numFmtId="0" fontId="68" fillId="35" borderId="1" xfId="21" applyFont="1" applyFill="1" applyBorder="1" applyAlignment="1">
      <alignment horizontal="center" vertical="center" wrapText="1"/>
    </xf>
    <xf numFmtId="0" fontId="69" fillId="7" borderId="15" xfId="218" applyFont="1" applyFill="1" applyBorder="1" applyAlignment="1">
      <alignment horizontal="right" vertical="center" wrapText="1"/>
    </xf>
    <xf numFmtId="0" fontId="69" fillId="7" borderId="51" xfId="218" applyFont="1" applyFill="1" applyBorder="1" applyAlignment="1">
      <alignment horizontal="right" vertical="center" wrapText="1"/>
    </xf>
    <xf numFmtId="0" fontId="69" fillId="7" borderId="14" xfId="218" applyFont="1" applyFill="1" applyBorder="1" applyAlignment="1">
      <alignment horizontal="right" vertical="center" wrapText="1"/>
    </xf>
    <xf numFmtId="0" fontId="69" fillId="7" borderId="32" xfId="218" applyFont="1" applyFill="1" applyBorder="1" applyAlignment="1">
      <alignment horizontal="right" vertical="center" wrapText="1"/>
    </xf>
    <xf numFmtId="0" fontId="69" fillId="7" borderId="55" xfId="218" applyFont="1" applyFill="1" applyBorder="1" applyAlignment="1">
      <alignment horizontal="right" vertical="center" wrapText="1"/>
    </xf>
    <xf numFmtId="0" fontId="69" fillId="7" borderId="51" xfId="19" applyFont="1" applyFill="1" applyBorder="1" applyAlignment="1">
      <alignment horizontal="right" vertical="center" wrapText="1"/>
    </xf>
    <xf numFmtId="0" fontId="69" fillId="7" borderId="1" xfId="19" applyFont="1" applyFill="1" applyBorder="1" applyAlignment="1">
      <alignment horizontal="right" vertical="center"/>
    </xf>
    <xf numFmtId="0" fontId="69" fillId="7" borderId="51" xfId="559" applyFont="1" applyFill="1" applyBorder="1" applyAlignment="1">
      <alignment horizontal="right" vertical="center" wrapText="1"/>
    </xf>
    <xf numFmtId="0" fontId="68" fillId="33" borderId="51" xfId="19" applyFont="1" applyFill="1" applyBorder="1" applyAlignment="1">
      <alignment horizontal="center" vertical="center" wrapText="1"/>
    </xf>
    <xf numFmtId="167" fontId="66" fillId="10" borderId="14" xfId="19" applyNumberFormat="1" applyFont="1" applyFill="1" applyBorder="1" applyAlignment="1">
      <alignment horizontal="right" vertical="center"/>
    </xf>
    <xf numFmtId="3" fontId="70" fillId="3" borderId="30" xfId="21" applyNumberFormat="1" applyFont="1" applyFill="1" applyBorder="1" applyAlignment="1">
      <alignment horizontal="right" vertical="center"/>
    </xf>
    <xf numFmtId="3" fontId="66" fillId="0" borderId="30" xfId="21" applyNumberFormat="1" applyFont="1" applyFill="1" applyBorder="1" applyAlignment="1">
      <alignment horizontal="right" vertical="center"/>
    </xf>
    <xf numFmtId="3" fontId="66" fillId="0" borderId="32" xfId="21" applyNumberFormat="1" applyFont="1" applyFill="1" applyBorder="1" applyAlignment="1">
      <alignment horizontal="right" vertical="center"/>
    </xf>
    <xf numFmtId="3" fontId="70" fillId="3" borderId="27" xfId="21" applyNumberFormat="1" applyFont="1" applyFill="1" applyBorder="1" applyAlignment="1">
      <alignment horizontal="right" vertical="center"/>
    </xf>
    <xf numFmtId="0" fontId="70" fillId="3" borderId="63" xfId="20" applyFont="1" applyFill="1" applyBorder="1" applyAlignment="1">
      <alignment horizontal="left" vertical="center"/>
    </xf>
    <xf numFmtId="3" fontId="66" fillId="0" borderId="30" xfId="21" applyNumberFormat="1" applyFont="1" applyBorder="1" applyAlignment="1">
      <alignment horizontal="right" vertical="center"/>
    </xf>
    <xf numFmtId="0" fontId="68" fillId="35" borderId="5" xfId="21" applyFont="1" applyFill="1" applyBorder="1" applyAlignment="1">
      <alignment horizontal="center" vertical="center" wrapText="1"/>
    </xf>
    <xf numFmtId="0" fontId="68" fillId="35" borderId="49" xfId="21" applyFont="1" applyFill="1" applyBorder="1" applyAlignment="1">
      <alignment horizontal="center" vertical="center" wrapText="1"/>
    </xf>
    <xf numFmtId="0" fontId="68" fillId="35" borderId="9" xfId="21" applyFont="1" applyFill="1" applyBorder="1" applyAlignment="1">
      <alignment horizontal="center" vertical="center" wrapText="1"/>
    </xf>
    <xf numFmtId="0" fontId="68" fillId="35" borderId="48" xfId="21" applyFont="1" applyFill="1" applyBorder="1" applyAlignment="1">
      <alignment horizontal="center" vertical="center" wrapText="1"/>
    </xf>
    <xf numFmtId="0" fontId="68" fillId="33" borderId="52" xfId="19" applyFont="1" applyFill="1" applyBorder="1" applyAlignment="1">
      <alignment horizontal="center" vertical="center" wrapText="1"/>
    </xf>
    <xf numFmtId="0" fontId="17" fillId="0" borderId="0" xfId="16" applyFont="1" applyAlignment="1">
      <alignment horizontal="left" vertical="center"/>
    </xf>
    <xf numFmtId="0" fontId="69" fillId="0" borderId="0" xfId="0" applyFont="1" applyFill="1" applyBorder="1" applyAlignment="1">
      <alignment vertical="center"/>
    </xf>
    <xf numFmtId="0" fontId="89" fillId="0" borderId="0" xfId="8" applyFont="1" applyFill="1" applyBorder="1" applyAlignment="1">
      <alignment vertical="center"/>
    </xf>
    <xf numFmtId="3" fontId="66" fillId="10" borderId="15" xfId="19" applyNumberFormat="1" applyFont="1" applyFill="1" applyBorder="1" applyAlignment="1">
      <alignment horizontal="right" vertical="center"/>
    </xf>
    <xf numFmtId="167" fontId="12" fillId="0" borderId="0" xfId="19" applyNumberFormat="1"/>
    <xf numFmtId="168" fontId="66" fillId="10" borderId="0" xfId="110" applyNumberFormat="1" applyFont="1" applyFill="1" applyBorder="1" applyAlignment="1">
      <alignment horizontal="right" vertical="center"/>
    </xf>
    <xf numFmtId="168" fontId="66" fillId="10" borderId="6" xfId="110" applyNumberFormat="1" applyFont="1" applyFill="1" applyBorder="1" applyAlignment="1">
      <alignment horizontal="right" vertical="center"/>
    </xf>
    <xf numFmtId="0" fontId="88" fillId="0" borderId="0" xfId="19" applyFont="1"/>
    <xf numFmtId="0" fontId="64" fillId="0" borderId="0" xfId="0" applyFont="1" applyFill="1" applyBorder="1" applyAlignment="1">
      <alignment horizontal="left"/>
    </xf>
    <xf numFmtId="0" fontId="69" fillId="0" borderId="0" xfId="0" applyFont="1"/>
    <xf numFmtId="0" fontId="68" fillId="33" borderId="65" xfId="4" applyFont="1" applyFill="1" applyBorder="1" applyAlignment="1">
      <alignment horizontal="center" vertical="center" wrapText="1"/>
    </xf>
    <xf numFmtId="0" fontId="6" fillId="5" borderId="61" xfId="0" applyFont="1" applyFill="1" applyBorder="1" applyAlignment="1">
      <alignment vertical="center" wrapText="1"/>
    </xf>
    <xf numFmtId="0" fontId="6" fillId="5" borderId="50"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6" fillId="0" borderId="31" xfId="4" applyFont="1" applyFill="1" applyBorder="1" applyAlignment="1">
      <alignment horizontal="left" vertical="center" wrapText="1"/>
    </xf>
    <xf numFmtId="1" fontId="66" fillId="0" borderId="18" xfId="4" applyNumberFormat="1" applyFont="1" applyFill="1" applyBorder="1" applyAlignment="1">
      <alignment horizontal="center" vertical="center" wrapText="1"/>
    </xf>
    <xf numFmtId="168" fontId="66" fillId="0" borderId="30" xfId="4" applyNumberFormat="1" applyFont="1" applyFill="1" applyBorder="1" applyAlignment="1">
      <alignment horizontal="center" vertical="center" wrapText="1"/>
    </xf>
    <xf numFmtId="1" fontId="66" fillId="0" borderId="2" xfId="4" applyNumberFormat="1" applyFont="1" applyFill="1" applyBorder="1" applyAlignment="1">
      <alignment horizontal="center" vertical="center" wrapText="1"/>
    </xf>
    <xf numFmtId="168" fontId="66" fillId="0" borderId="6" xfId="4" applyNumberFormat="1" applyFont="1" applyFill="1" applyBorder="1" applyAlignment="1">
      <alignment horizontal="center" vertical="center" wrapText="1"/>
    </xf>
    <xf numFmtId="0" fontId="66" fillId="3" borderId="31" xfId="4" applyFont="1" applyFill="1" applyBorder="1" applyAlignment="1">
      <alignment horizontal="left" vertical="center" wrapText="1"/>
    </xf>
    <xf numFmtId="1" fontId="66" fillId="3" borderId="18" xfId="4" applyNumberFormat="1" applyFont="1" applyFill="1" applyBorder="1" applyAlignment="1">
      <alignment horizontal="center" vertical="center" wrapText="1"/>
    </xf>
    <xf numFmtId="168" fontId="66" fillId="3" borderId="30" xfId="4" applyNumberFormat="1" applyFont="1" applyFill="1" applyBorder="1" applyAlignment="1">
      <alignment horizontal="center" vertical="center" wrapText="1"/>
    </xf>
    <xf numFmtId="1" fontId="66" fillId="3" borderId="2" xfId="4" applyNumberFormat="1" applyFont="1" applyFill="1" applyBorder="1" applyAlignment="1">
      <alignment horizontal="center" vertical="center" wrapText="1"/>
    </xf>
    <xf numFmtId="168" fontId="66" fillId="3" borderId="6" xfId="4" applyNumberFormat="1" applyFont="1" applyFill="1" applyBorder="1" applyAlignment="1">
      <alignment horizontal="center" vertical="center" wrapText="1"/>
    </xf>
    <xf numFmtId="1" fontId="66" fillId="2" borderId="18" xfId="4" applyNumberFormat="1" applyFont="1" applyFill="1" applyBorder="1" applyAlignment="1">
      <alignment horizontal="center" vertical="center" wrapText="1"/>
    </xf>
    <xf numFmtId="0" fontId="66" fillId="3" borderId="68" xfId="4" applyFont="1" applyFill="1" applyBorder="1" applyAlignment="1">
      <alignment horizontal="left" vertical="center" wrapText="1"/>
    </xf>
    <xf numFmtId="1" fontId="66" fillId="3" borderId="69" xfId="4" applyNumberFormat="1" applyFont="1" applyFill="1" applyBorder="1" applyAlignment="1">
      <alignment horizontal="center" vertical="center" wrapText="1"/>
    </xf>
    <xf numFmtId="168" fontId="66" fillId="3" borderId="70" xfId="4" applyNumberFormat="1" applyFont="1" applyFill="1" applyBorder="1" applyAlignment="1">
      <alignment horizontal="center" vertical="center" wrapText="1"/>
    </xf>
    <xf numFmtId="1" fontId="66" fillId="3" borderId="4" xfId="4" applyNumberFormat="1" applyFont="1" applyFill="1" applyBorder="1" applyAlignment="1">
      <alignment horizontal="center" vertical="center" wrapText="1"/>
    </xf>
    <xf numFmtId="168" fontId="66" fillId="3" borderId="7" xfId="4" applyNumberFormat="1" applyFont="1" applyFill="1" applyBorder="1" applyAlignment="1">
      <alignment horizontal="center" vertical="center" wrapText="1"/>
    </xf>
    <xf numFmtId="0" fontId="90" fillId="2" borderId="0" xfId="1" applyNumberFormat="1" applyFont="1" applyFill="1" applyBorder="1" applyAlignment="1">
      <alignment horizontal="left" vertical="center" wrapText="1"/>
    </xf>
    <xf numFmtId="0" fontId="90" fillId="2" borderId="0" xfId="1" applyNumberFormat="1" applyFont="1" applyFill="1" applyAlignment="1">
      <alignment horizontal="left" vertical="center" wrapText="1"/>
    </xf>
    <xf numFmtId="0" fontId="91" fillId="2" borderId="0" xfId="16" applyNumberFormat="1" applyFont="1" applyFill="1" applyAlignment="1">
      <alignment vertical="center" wrapText="1"/>
    </xf>
    <xf numFmtId="0" fontId="91" fillId="2" borderId="0" xfId="16" applyNumberFormat="1" applyFont="1" applyFill="1" applyAlignment="1">
      <alignment vertical="center"/>
    </xf>
    <xf numFmtId="0" fontId="15" fillId="0" borderId="0" xfId="0" applyFont="1" applyFill="1" applyBorder="1" applyAlignment="1">
      <alignment vertical="center"/>
    </xf>
    <xf numFmtId="0" fontId="90" fillId="2" borderId="0" xfId="16" applyNumberFormat="1" applyFont="1" applyFill="1" applyAlignment="1">
      <alignment vertical="center"/>
    </xf>
    <xf numFmtId="0" fontId="92" fillId="0" borderId="0" xfId="0" applyFont="1"/>
    <xf numFmtId="0" fontId="90" fillId="0" borderId="0" xfId="1" applyNumberFormat="1" applyFont="1" applyBorder="1"/>
    <xf numFmtId="0" fontId="90" fillId="0" borderId="0" xfId="1" applyNumberFormat="1" applyFont="1" applyBorder="1" applyAlignment="1">
      <alignment vertical="center"/>
    </xf>
    <xf numFmtId="0" fontId="90" fillId="0" borderId="0" xfId="1" applyNumberFormat="1" applyFont="1" applyFill="1" applyBorder="1" applyAlignment="1">
      <alignment vertical="center"/>
    </xf>
    <xf numFmtId="0" fontId="90" fillId="0" borderId="0" xfId="1" applyNumberFormat="1" applyFont="1"/>
    <xf numFmtId="0" fontId="90" fillId="0" borderId="0" xfId="1" applyNumberFormat="1" applyFont="1" applyBorder="1" applyAlignment="1">
      <alignment vertical="top"/>
    </xf>
    <xf numFmtId="0" fontId="64" fillId="0" borderId="0" xfId="0" applyFont="1" applyFill="1" applyBorder="1" applyAlignment="1">
      <alignment horizontal="left"/>
    </xf>
    <xf numFmtId="0" fontId="90" fillId="2" borderId="0" xfId="1" applyNumberFormat="1" applyFont="1" applyFill="1" applyAlignment="1">
      <alignment horizontal="left" vertical="center" wrapText="1"/>
    </xf>
    <xf numFmtId="0" fontId="90" fillId="2" borderId="0" xfId="1" applyNumberFormat="1" applyFont="1" applyFill="1" applyAlignment="1">
      <alignment vertical="center" wrapText="1"/>
    </xf>
    <xf numFmtId="0" fontId="2" fillId="0" borderId="0" xfId="1" applyNumberFormat="1" applyFont="1" applyAlignment="1">
      <alignment vertical="center" wrapText="1"/>
    </xf>
    <xf numFmtId="0" fontId="0" fillId="0" borderId="0" xfId="0" applyAlignment="1">
      <alignment horizontal="left" vertical="top" wrapText="1"/>
    </xf>
    <xf numFmtId="2" fontId="3" fillId="0" borderId="0" xfId="9" applyNumberFormat="1" applyFont="1" applyFill="1" applyBorder="1" applyAlignment="1">
      <alignment horizontal="left" vertical="center" wrapText="1"/>
    </xf>
    <xf numFmtId="0" fontId="17" fillId="2" borderId="0" xfId="16" applyNumberFormat="1" applyFont="1" applyFill="1" applyAlignment="1">
      <alignment horizontal="left" vertical="center" wrapText="1"/>
    </xf>
    <xf numFmtId="0" fontId="90" fillId="0" borderId="0" xfId="1" applyNumberFormat="1" applyFont="1" applyBorder="1" applyAlignment="1">
      <alignment horizontal="left" wrapText="1"/>
    </xf>
    <xf numFmtId="0" fontId="12" fillId="4" borderId="0" xfId="16" applyNumberFormat="1" applyFont="1" applyFill="1" applyAlignment="1">
      <alignment horizontal="left" vertical="center" wrapText="1"/>
    </xf>
    <xf numFmtId="0" fontId="2" fillId="2" borderId="0" xfId="16" applyNumberFormat="1" applyFont="1" applyFill="1" applyAlignment="1">
      <alignment horizontal="left" vertical="center"/>
    </xf>
    <xf numFmtId="0" fontId="26" fillId="0" borderId="0" xfId="0" applyFont="1" applyFill="1" applyBorder="1" applyAlignment="1">
      <alignment horizontal="left" wrapText="1"/>
    </xf>
    <xf numFmtId="0" fontId="17" fillId="0" borderId="0" xfId="16" applyFont="1" applyAlignment="1">
      <alignment horizontal="left" vertical="center"/>
    </xf>
    <xf numFmtId="0" fontId="21" fillId="0" borderId="23" xfId="0" applyFont="1" applyBorder="1" applyAlignment="1">
      <alignment horizontal="left" wrapText="1"/>
    </xf>
    <xf numFmtId="0" fontId="64" fillId="0" borderId="0" xfId="0" applyFont="1" applyFill="1" applyBorder="1" applyAlignment="1">
      <alignment horizontal="left"/>
    </xf>
    <xf numFmtId="0" fontId="21" fillId="33" borderId="3" xfId="0" applyFont="1" applyFill="1" applyBorder="1" applyAlignment="1">
      <alignment horizontal="center" vertical="center"/>
    </xf>
    <xf numFmtId="0" fontId="21" fillId="33" borderId="3" xfId="0" applyFont="1" applyFill="1" applyBorder="1" applyAlignment="1">
      <alignment horizontal="center" wrapText="1"/>
    </xf>
    <xf numFmtId="0" fontId="21" fillId="33" borderId="5" xfId="0" applyFont="1" applyFill="1" applyBorder="1" applyAlignment="1">
      <alignment horizontal="center" wrapText="1"/>
    </xf>
    <xf numFmtId="0" fontId="21" fillId="0" borderId="23" xfId="0" applyFont="1" applyBorder="1" applyAlignment="1">
      <alignment wrapText="1"/>
    </xf>
    <xf numFmtId="0" fontId="0" fillId="0" borderId="23" xfId="0" applyBorder="1" applyAlignment="1"/>
    <xf numFmtId="0" fontId="21" fillId="33" borderId="3" xfId="0" applyFont="1" applyFill="1" applyBorder="1" applyAlignment="1">
      <alignment horizontal="center" vertical="center" wrapText="1"/>
    </xf>
    <xf numFmtId="0" fontId="21" fillId="33" borderId="8"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9" xfId="0" applyFont="1" applyFill="1" applyBorder="1" applyAlignment="1">
      <alignment horizontal="center"/>
    </xf>
    <xf numFmtId="0" fontId="21" fillId="33" borderId="3" xfId="0" applyFont="1" applyFill="1" applyBorder="1" applyAlignment="1">
      <alignment horizontal="center"/>
    </xf>
    <xf numFmtId="0" fontId="21" fillId="33" borderId="5" xfId="0" applyFont="1" applyFill="1" applyBorder="1" applyAlignment="1">
      <alignment horizontal="center"/>
    </xf>
    <xf numFmtId="0" fontId="64" fillId="0" borderId="0" xfId="19" applyFont="1" applyAlignment="1">
      <alignment horizontal="left" vertical="center" wrapText="1"/>
    </xf>
    <xf numFmtId="0" fontId="68" fillId="33" borderId="1" xfId="19" applyFont="1" applyFill="1" applyBorder="1" applyAlignment="1">
      <alignment horizontal="center" vertical="center"/>
    </xf>
    <xf numFmtId="0" fontId="68" fillId="33" borderId="51" xfId="19" applyFont="1" applyFill="1" applyBorder="1" applyAlignment="1">
      <alignment horizontal="center" vertical="center"/>
    </xf>
    <xf numFmtId="0" fontId="68" fillId="33" borderId="1" xfId="19" applyFont="1" applyFill="1" applyBorder="1" applyAlignment="1">
      <alignment horizontal="center" vertical="center" wrapText="1"/>
    </xf>
    <xf numFmtId="0" fontId="69" fillId="7" borderId="1" xfId="19" applyFont="1" applyFill="1" applyBorder="1" applyAlignment="1">
      <alignment horizontal="center" vertical="center"/>
    </xf>
    <xf numFmtId="0" fontId="69" fillId="7" borderId="51" xfId="19" applyFont="1" applyFill="1" applyBorder="1" applyAlignment="1">
      <alignment horizontal="center" vertical="center"/>
    </xf>
    <xf numFmtId="0" fontId="69" fillId="7" borderId="5" xfId="217" applyFont="1" applyFill="1" applyBorder="1" applyAlignment="1">
      <alignment horizontal="center" vertical="center" wrapText="1"/>
    </xf>
    <xf numFmtId="0" fontId="69" fillId="7" borderId="49" xfId="217" applyFont="1" applyFill="1" applyBorder="1" applyAlignment="1">
      <alignment horizontal="center" vertical="center" wrapText="1"/>
    </xf>
    <xf numFmtId="0" fontId="69" fillId="7" borderId="58" xfId="218" applyFont="1" applyFill="1" applyBorder="1" applyAlignment="1">
      <alignment horizontal="center" vertical="center" wrapText="1"/>
    </xf>
    <xf numFmtId="0" fontId="69" fillId="7" borderId="55" xfId="218" applyFont="1" applyFill="1" applyBorder="1" applyAlignment="1">
      <alignment horizontal="center" vertical="center" wrapText="1"/>
    </xf>
    <xf numFmtId="0" fontId="69" fillId="7" borderId="1" xfId="216" applyFont="1" applyFill="1" applyBorder="1" applyAlignment="1">
      <alignment horizontal="center" vertical="center" wrapText="1"/>
    </xf>
    <xf numFmtId="0" fontId="69" fillId="7" borderId="1" xfId="217" applyFont="1" applyFill="1" applyBorder="1" applyAlignment="1">
      <alignment horizontal="center" vertical="center" wrapText="1"/>
    </xf>
    <xf numFmtId="0" fontId="65" fillId="0" borderId="22" xfId="19" applyFont="1" applyBorder="1" applyAlignment="1">
      <alignment vertical="center"/>
    </xf>
    <xf numFmtId="0" fontId="64" fillId="0" borderId="35" xfId="19" applyFont="1" applyBorder="1" applyAlignment="1">
      <alignment horizontal="left" vertical="center" wrapText="1"/>
    </xf>
    <xf numFmtId="0" fontId="64" fillId="0" borderId="0" xfId="19" applyFont="1" applyBorder="1" applyAlignment="1">
      <alignment horizontal="left" vertical="center" wrapText="1"/>
    </xf>
    <xf numFmtId="0" fontId="68" fillId="33" borderId="48" xfId="212" applyFont="1" applyFill="1" applyBorder="1" applyAlignment="1">
      <alignment horizontal="center" vertical="center" wrapText="1"/>
    </xf>
    <xf numFmtId="0" fontId="68" fillId="33" borderId="48" xfId="213" applyFont="1" applyFill="1" applyBorder="1" applyAlignment="1">
      <alignment horizontal="center" vertical="center" wrapText="1"/>
    </xf>
    <xf numFmtId="0" fontId="68" fillId="33" borderId="50" xfId="214" applyFont="1" applyFill="1" applyBorder="1" applyAlignment="1">
      <alignment horizontal="center" vertical="center" wrapText="1"/>
    </xf>
    <xf numFmtId="0" fontId="68" fillId="33" borderId="5" xfId="212" applyFont="1" applyFill="1" applyBorder="1" applyAlignment="1">
      <alignment horizontal="center" vertical="center" wrapText="1"/>
    </xf>
    <xf numFmtId="0" fontId="68" fillId="33" borderId="1" xfId="215" applyFont="1" applyFill="1" applyBorder="1" applyAlignment="1">
      <alignment horizontal="center" vertical="center" wrapText="1"/>
    </xf>
    <xf numFmtId="0" fontId="68" fillId="33" borderId="53" xfId="215" applyFont="1" applyFill="1" applyBorder="1" applyAlignment="1">
      <alignment horizontal="center" vertical="center" wrapText="1"/>
    </xf>
    <xf numFmtId="0" fontId="68" fillId="33" borderId="9" xfId="215" applyFont="1" applyFill="1" applyBorder="1" applyAlignment="1">
      <alignment horizontal="center" vertical="center" wrapText="1"/>
    </xf>
    <xf numFmtId="0" fontId="68" fillId="33" borderId="49" xfId="215" applyFont="1" applyFill="1" applyBorder="1" applyAlignment="1">
      <alignment horizontal="center" vertical="center" wrapText="1"/>
    </xf>
    <xf numFmtId="0" fontId="68" fillId="33" borderId="5" xfId="215" applyFont="1" applyFill="1" applyBorder="1" applyAlignment="1">
      <alignment horizontal="center" vertical="center" wrapText="1"/>
    </xf>
    <xf numFmtId="0" fontId="68" fillId="33" borderId="5" xfId="21" applyFont="1" applyFill="1" applyBorder="1" applyAlignment="1">
      <alignment horizontal="center" vertical="center" wrapText="1"/>
    </xf>
    <xf numFmtId="0" fontId="68" fillId="33" borderId="1" xfId="21" applyFont="1" applyFill="1" applyBorder="1" applyAlignment="1">
      <alignment horizontal="center" vertical="center" wrapText="1"/>
    </xf>
    <xf numFmtId="0" fontId="69" fillId="7" borderId="55" xfId="21" applyFont="1" applyFill="1" applyBorder="1" applyAlignment="1">
      <alignment horizontal="center" vertical="center"/>
    </xf>
    <xf numFmtId="0" fontId="69" fillId="7" borderId="51" xfId="21" applyFont="1" applyFill="1" applyBorder="1" applyAlignment="1">
      <alignment horizontal="center" vertical="center"/>
    </xf>
    <xf numFmtId="0" fontId="77" fillId="0" borderId="0" xfId="22" applyFont="1" applyBorder="1" applyAlignment="1">
      <alignment horizontal="left" vertical="center" wrapText="1"/>
    </xf>
    <xf numFmtId="0" fontId="65" fillId="0" borderId="0" xfId="19" applyFont="1" applyAlignment="1"/>
    <xf numFmtId="0" fontId="69" fillId="7" borderId="52" xfId="21" applyFont="1" applyFill="1" applyBorder="1" applyAlignment="1">
      <alignment horizontal="center" vertical="center"/>
    </xf>
    <xf numFmtId="0" fontId="64" fillId="0" borderId="0" xfId="19" applyFont="1" applyFill="1" applyBorder="1" applyAlignment="1">
      <alignment horizontal="left" vertical="center" wrapText="1"/>
    </xf>
    <xf numFmtId="0" fontId="68" fillId="33" borderId="1" xfId="20" applyFont="1" applyFill="1" applyBorder="1" applyAlignment="1">
      <alignment horizontal="center" vertical="center"/>
    </xf>
    <xf numFmtId="0" fontId="68" fillId="33" borderId="51" xfId="20" applyFont="1" applyFill="1" applyBorder="1" applyAlignment="1">
      <alignment horizontal="center" vertical="center"/>
    </xf>
    <xf numFmtId="0" fontId="68" fillId="33" borderId="5" xfId="21" applyFont="1" applyFill="1" applyBorder="1" applyAlignment="1">
      <alignment horizontal="center" vertical="center"/>
    </xf>
    <xf numFmtId="0" fontId="68" fillId="33" borderId="1" xfId="21" applyFont="1" applyFill="1" applyBorder="1" applyAlignment="1">
      <alignment horizontal="center" vertical="center"/>
    </xf>
    <xf numFmtId="0" fontId="68" fillId="33" borderId="49" xfId="21" applyFont="1" applyFill="1" applyBorder="1" applyAlignment="1">
      <alignment horizontal="center" vertical="center" wrapText="1"/>
    </xf>
    <xf numFmtId="0" fontId="79" fillId="0" borderId="0" xfId="0" applyFont="1" applyAlignment="1">
      <alignment horizontal="center"/>
    </xf>
    <xf numFmtId="0" fontId="68" fillId="33" borderId="8" xfId="19" applyFont="1" applyFill="1" applyBorder="1" applyAlignment="1">
      <alignment horizontal="center" vertical="center" wrapText="1"/>
    </xf>
    <xf numFmtId="0" fontId="68" fillId="33" borderId="2" xfId="19" applyFont="1" applyFill="1" applyBorder="1" applyAlignment="1">
      <alignment horizontal="center" vertical="center" wrapText="1"/>
    </xf>
    <xf numFmtId="0" fontId="68" fillId="33" borderId="4" xfId="19" applyFont="1" applyFill="1" applyBorder="1" applyAlignment="1">
      <alignment horizontal="center" vertical="center" wrapText="1"/>
    </xf>
    <xf numFmtId="0" fontId="68" fillId="33" borderId="53" xfId="19" applyFont="1" applyFill="1" applyBorder="1" applyAlignment="1">
      <alignment horizontal="center" vertical="center"/>
    </xf>
    <xf numFmtId="0" fontId="68" fillId="33" borderId="6" xfId="19" applyFont="1" applyFill="1" applyBorder="1" applyAlignment="1">
      <alignment horizontal="center" vertical="center"/>
    </xf>
    <xf numFmtId="0" fontId="68" fillId="33" borderId="15" xfId="19" applyFont="1" applyFill="1" applyBorder="1" applyAlignment="1">
      <alignment horizontal="center" vertical="center"/>
    </xf>
    <xf numFmtId="0" fontId="69" fillId="7" borderId="17" xfId="19" applyFont="1" applyFill="1" applyBorder="1" applyAlignment="1">
      <alignment horizontal="center" vertical="center" wrapText="1"/>
    </xf>
    <xf numFmtId="0" fontId="69" fillId="7" borderId="14" xfId="19" applyFont="1" applyFill="1" applyBorder="1" applyAlignment="1">
      <alignment horizontal="center" vertical="center" wrapText="1"/>
    </xf>
    <xf numFmtId="0" fontId="68" fillId="33" borderId="53" xfId="19" applyFont="1" applyFill="1" applyBorder="1" applyAlignment="1">
      <alignment horizontal="center" vertical="center" wrapText="1"/>
    </xf>
    <xf numFmtId="0" fontId="68" fillId="33" borderId="6" xfId="19" applyFont="1" applyFill="1" applyBorder="1" applyAlignment="1">
      <alignment horizontal="center" vertical="center" wrapText="1"/>
    </xf>
    <xf numFmtId="0" fontId="68" fillId="33" borderId="7" xfId="19" applyFont="1" applyFill="1" applyBorder="1" applyAlignment="1">
      <alignment horizontal="center" vertical="center" wrapText="1"/>
    </xf>
    <xf numFmtId="0" fontId="68" fillId="0" borderId="0" xfId="19" applyFont="1" applyFill="1" applyBorder="1" applyAlignment="1">
      <alignment horizontal="left"/>
    </xf>
    <xf numFmtId="0" fontId="68" fillId="33" borderId="51" xfId="19" applyFont="1" applyFill="1" applyBorder="1" applyAlignment="1">
      <alignment horizontal="center" vertical="center" wrapText="1"/>
    </xf>
    <xf numFmtId="0" fontId="21" fillId="33" borderId="5" xfId="0" applyFont="1" applyFill="1" applyBorder="1" applyAlignment="1">
      <alignment horizontal="center" vertical="center"/>
    </xf>
    <xf numFmtId="0" fontId="27" fillId="8" borderId="0" xfId="19" applyFont="1" applyFill="1" applyAlignment="1">
      <alignment horizontal="center"/>
    </xf>
    <xf numFmtId="0" fontId="68" fillId="33" borderId="57" xfId="19" applyFont="1" applyFill="1" applyBorder="1" applyAlignment="1">
      <alignment horizontal="center" vertical="center"/>
    </xf>
    <xf numFmtId="0" fontId="68" fillId="33" borderId="59" xfId="19" applyFont="1" applyFill="1" applyBorder="1" applyAlignment="1">
      <alignment horizontal="center" vertical="center"/>
    </xf>
    <xf numFmtId="0" fontId="68" fillId="33" borderId="60" xfId="19" applyFont="1" applyFill="1" applyBorder="1" applyAlignment="1">
      <alignment horizontal="center" vertical="center"/>
    </xf>
    <xf numFmtId="0" fontId="68" fillId="33" borderId="3" xfId="19" applyFont="1" applyFill="1" applyBorder="1" applyAlignment="1">
      <alignment horizontal="center" vertical="center" wrapText="1"/>
    </xf>
    <xf numFmtId="0" fontId="68" fillId="33" borderId="5" xfId="19" applyFont="1" applyFill="1" applyBorder="1" applyAlignment="1">
      <alignment horizontal="center" vertical="center" wrapText="1"/>
    </xf>
    <xf numFmtId="0" fontId="69" fillId="7" borderId="17" xfId="19" applyFont="1" applyFill="1" applyBorder="1" applyAlignment="1">
      <alignment horizontal="center" vertical="center"/>
    </xf>
    <xf numFmtId="0" fontId="69" fillId="7" borderId="14" xfId="19" applyFont="1" applyFill="1" applyBorder="1" applyAlignment="1">
      <alignment horizontal="center" vertical="center"/>
    </xf>
    <xf numFmtId="0" fontId="69" fillId="7" borderId="58" xfId="19" applyFont="1" applyFill="1" applyBorder="1" applyAlignment="1">
      <alignment horizontal="center" vertical="center"/>
    </xf>
    <xf numFmtId="0" fontId="69" fillId="7" borderId="55" xfId="19" applyFont="1" applyFill="1" applyBorder="1" applyAlignment="1">
      <alignment horizontal="center" vertical="center"/>
    </xf>
    <xf numFmtId="0" fontId="68" fillId="33" borderId="0" xfId="19" applyFont="1" applyFill="1" applyBorder="1" applyAlignment="1">
      <alignment horizontal="center" vertical="center" wrapText="1"/>
    </xf>
    <xf numFmtId="0" fontId="68" fillId="33" borderId="23" xfId="19" applyFont="1" applyFill="1" applyBorder="1" applyAlignment="1">
      <alignment horizontal="center" vertical="center" wrapText="1"/>
    </xf>
    <xf numFmtId="0" fontId="64" fillId="0" borderId="0" xfId="19" applyFont="1" applyFill="1" applyBorder="1" applyAlignment="1">
      <alignment horizontal="left" vertical="center"/>
    </xf>
    <xf numFmtId="0" fontId="65" fillId="0" borderId="0" xfId="19" applyFont="1" applyBorder="1" applyAlignment="1">
      <alignment horizontal="left" vertical="center"/>
    </xf>
    <xf numFmtId="0" fontId="64" fillId="0" borderId="0" xfId="19" applyFont="1" applyFill="1" applyBorder="1" applyAlignment="1">
      <alignment vertical="center" wrapText="1"/>
    </xf>
    <xf numFmtId="0" fontId="65" fillId="0" borderId="0" xfId="19" applyFont="1" applyAlignment="1">
      <alignment vertical="center" wrapText="1"/>
    </xf>
    <xf numFmtId="0" fontId="68" fillId="33" borderId="49" xfId="19" applyFont="1" applyFill="1" applyBorder="1" applyAlignment="1">
      <alignment horizontal="center" vertical="center" wrapText="1"/>
    </xf>
    <xf numFmtId="0" fontId="68" fillId="33" borderId="49" xfId="19" applyFont="1" applyFill="1" applyBorder="1" applyAlignment="1">
      <alignment horizontal="center" vertical="center"/>
    </xf>
    <xf numFmtId="0" fontId="68" fillId="33" borderId="5" xfId="19" applyNumberFormat="1" applyFont="1" applyFill="1" applyBorder="1" applyAlignment="1">
      <alignment horizontal="center" vertical="center" wrapText="1"/>
    </xf>
    <xf numFmtId="0" fontId="68" fillId="33" borderId="55" xfId="19" applyNumberFormat="1" applyFont="1" applyFill="1" applyBorder="1" applyAlignment="1">
      <alignment horizontal="center" vertical="center" wrapText="1"/>
    </xf>
    <xf numFmtId="0" fontId="68" fillId="33" borderId="1" xfId="559" applyFont="1" applyFill="1" applyBorder="1" applyAlignment="1">
      <alignment horizontal="center" vertical="center" wrapText="1"/>
    </xf>
    <xf numFmtId="0" fontId="65" fillId="0" borderId="0" xfId="19" applyFont="1" applyAlignment="1">
      <alignment horizontal="left" vertical="center" wrapText="1"/>
    </xf>
    <xf numFmtId="0" fontId="58" fillId="0" borderId="0" xfId="19" applyFont="1" applyAlignment="1">
      <alignment horizontal="left" wrapText="1"/>
    </xf>
    <xf numFmtId="0" fontId="68" fillId="0" borderId="0" xfId="19" applyFont="1" applyBorder="1" applyAlignment="1">
      <alignment vertical="center" wrapText="1"/>
    </xf>
    <xf numFmtId="0" fontId="68" fillId="33" borderId="1" xfId="560" applyFont="1" applyFill="1" applyBorder="1" applyAlignment="1">
      <alignment horizontal="center" vertical="center" wrapText="1"/>
    </xf>
    <xf numFmtId="0" fontId="68" fillId="33" borderId="51" xfId="560" applyFont="1" applyFill="1" applyBorder="1" applyAlignment="1">
      <alignment horizontal="center" vertical="center" wrapText="1"/>
    </xf>
    <xf numFmtId="0" fontId="68" fillId="33" borderId="1" xfId="19" applyFont="1" applyFill="1" applyBorder="1" applyAlignment="1">
      <alignment horizontal="center"/>
    </xf>
    <xf numFmtId="0" fontId="68" fillId="33" borderId="51" xfId="559" applyFont="1" applyFill="1" applyBorder="1" applyAlignment="1">
      <alignment horizontal="center" vertical="center" wrapText="1"/>
    </xf>
    <xf numFmtId="0" fontId="69" fillId="7" borderId="50" xfId="21" applyFont="1" applyFill="1" applyBorder="1" applyAlignment="1">
      <alignment horizontal="center" vertical="center"/>
    </xf>
    <xf numFmtId="0" fontId="68" fillId="33" borderId="50" xfId="20" applyFont="1" applyFill="1" applyBorder="1" applyAlignment="1">
      <alignment horizontal="center" vertical="center"/>
    </xf>
    <xf numFmtId="0" fontId="68" fillId="33" borderId="54" xfId="20" applyFont="1" applyFill="1" applyBorder="1" applyAlignment="1">
      <alignment horizontal="center" vertical="center"/>
    </xf>
    <xf numFmtId="0" fontId="68" fillId="33" borderId="9" xfId="21" applyFont="1" applyFill="1" applyBorder="1" applyAlignment="1">
      <alignment horizontal="center" vertical="center" wrapText="1"/>
    </xf>
    <xf numFmtId="0" fontId="68" fillId="33" borderId="48" xfId="21" applyFont="1" applyFill="1" applyBorder="1" applyAlignment="1">
      <alignment horizontal="center" vertical="center" wrapText="1"/>
    </xf>
    <xf numFmtId="0" fontId="69" fillId="7" borderId="57" xfId="21" applyFont="1" applyFill="1" applyBorder="1" applyAlignment="1">
      <alignment horizontal="center" vertical="center"/>
    </xf>
    <xf numFmtId="0" fontId="69" fillId="7" borderId="62" xfId="21" applyFont="1" applyFill="1" applyBorder="1" applyAlignment="1">
      <alignment horizontal="center" vertical="center"/>
    </xf>
    <xf numFmtId="0" fontId="69" fillId="7" borderId="61" xfId="21" applyFont="1" applyFill="1" applyBorder="1" applyAlignment="1">
      <alignment horizontal="center" vertical="center"/>
    </xf>
    <xf numFmtId="0" fontId="69" fillId="7" borderId="64" xfId="21" applyFont="1" applyFill="1" applyBorder="1" applyAlignment="1">
      <alignment horizontal="center" vertical="center"/>
    </xf>
    <xf numFmtId="0" fontId="69" fillId="7" borderId="64" xfId="21" applyFont="1" applyFill="1" applyBorder="1" applyAlignment="1">
      <alignment horizontal="center"/>
    </xf>
    <xf numFmtId="0" fontId="69" fillId="7" borderId="58" xfId="21" applyFont="1" applyFill="1" applyBorder="1" applyAlignment="1">
      <alignment horizontal="center"/>
    </xf>
    <xf numFmtId="0" fontId="21" fillId="0" borderId="0" xfId="0" applyFont="1" applyAlignment="1">
      <alignment horizontal="center"/>
    </xf>
    <xf numFmtId="0" fontId="68" fillId="33" borderId="9" xfId="4" applyFont="1" applyFill="1" applyBorder="1" applyAlignment="1">
      <alignment horizontal="center" vertical="center" wrapText="1"/>
    </xf>
    <xf numFmtId="0" fontId="68" fillId="33" borderId="5" xfId="4" applyFont="1" applyFill="1" applyBorder="1" applyAlignment="1">
      <alignment horizontal="center" vertical="center" wrapText="1"/>
    </xf>
    <xf numFmtId="0" fontId="68" fillId="35" borderId="1" xfId="19" applyFont="1" applyFill="1" applyBorder="1" applyAlignment="1">
      <alignment horizontal="center" vertical="center" wrapText="1"/>
    </xf>
    <xf numFmtId="0" fontId="64" fillId="0" borderId="0" xfId="19" applyFont="1" applyFill="1" applyBorder="1" applyAlignment="1">
      <alignment wrapText="1"/>
    </xf>
    <xf numFmtId="0" fontId="65" fillId="0" borderId="0" xfId="19" applyFont="1" applyAlignment="1">
      <alignment wrapText="1"/>
    </xf>
    <xf numFmtId="0" fontId="21" fillId="0" borderId="0" xfId="19" applyFont="1" applyAlignment="1">
      <alignment wrapText="1"/>
    </xf>
    <xf numFmtId="0" fontId="6" fillId="0" borderId="0" xfId="19" applyFont="1" applyAlignment="1">
      <alignment wrapText="1"/>
    </xf>
    <xf numFmtId="0" fontId="69" fillId="7" borderId="51" xfId="19" applyFont="1" applyFill="1" applyBorder="1" applyAlignment="1">
      <alignment horizontal="center" vertical="center" wrapText="1"/>
    </xf>
    <xf numFmtId="0" fontId="68" fillId="33" borderId="66" xfId="4" applyFont="1" applyFill="1" applyBorder="1" applyAlignment="1">
      <alignment horizontal="center" vertical="center" wrapText="1"/>
    </xf>
    <xf numFmtId="0" fontId="68" fillId="33" borderId="67" xfId="4" applyFont="1" applyFill="1" applyBorder="1" applyAlignment="1">
      <alignment horizontal="center" vertical="center" wrapText="1"/>
    </xf>
    <xf numFmtId="0" fontId="68" fillId="33" borderId="66" xfId="4" quotePrefix="1" applyFont="1" applyFill="1" applyBorder="1" applyAlignment="1">
      <alignment horizontal="center" vertical="center" wrapText="1"/>
    </xf>
    <xf numFmtId="0" fontId="68" fillId="33" borderId="3" xfId="4" applyFont="1" applyFill="1" applyBorder="1" applyAlignment="1">
      <alignment horizontal="center" vertical="center" wrapText="1"/>
    </xf>
    <xf numFmtId="0" fontId="21" fillId="0" borderId="23" xfId="0" applyFont="1" applyBorder="1" applyAlignment="1">
      <alignment horizontal="left" vertical="center" wrapText="1"/>
    </xf>
    <xf numFmtId="2" fontId="10" fillId="0" borderId="30" xfId="0" applyNumberFormat="1" applyFont="1" applyBorder="1" applyAlignment="1">
      <alignment horizontal="right" vertical="top"/>
    </xf>
    <xf numFmtId="1" fontId="10" fillId="0" borderId="2" xfId="0" applyNumberFormat="1" applyFont="1" applyBorder="1" applyAlignment="1">
      <alignment horizontal="right" vertical="top"/>
    </xf>
    <xf numFmtId="2" fontId="10" fillId="0" borderId="6" xfId="0" applyNumberFormat="1" applyFont="1" applyBorder="1" applyAlignment="1">
      <alignment horizontal="right" vertical="top"/>
    </xf>
    <xf numFmtId="2" fontId="10" fillId="3" borderId="30" xfId="0" applyNumberFormat="1" applyFont="1" applyFill="1" applyBorder="1" applyAlignment="1">
      <alignment horizontal="right" vertical="top"/>
    </xf>
    <xf numFmtId="1" fontId="10" fillId="3" borderId="2" xfId="0" applyNumberFormat="1" applyFont="1" applyFill="1" applyBorder="1" applyAlignment="1">
      <alignment horizontal="right" vertical="top"/>
    </xf>
    <xf numFmtId="2" fontId="10" fillId="3" borderId="6" xfId="0" applyNumberFormat="1" applyFont="1" applyFill="1" applyBorder="1" applyAlignment="1">
      <alignment horizontal="right" vertical="top"/>
    </xf>
    <xf numFmtId="2" fontId="10" fillId="10" borderId="27" xfId="0" applyNumberFormat="1" applyFont="1" applyFill="1" applyBorder="1" applyAlignment="1">
      <alignment horizontal="right" vertical="top"/>
    </xf>
    <xf numFmtId="1" fontId="10" fillId="10" borderId="19" xfId="0" applyNumberFormat="1" applyFont="1" applyFill="1" applyBorder="1" applyAlignment="1">
      <alignment horizontal="right" vertical="top"/>
    </xf>
    <xf numFmtId="2" fontId="10" fillId="10" borderId="20" xfId="0" applyNumberFormat="1" applyFont="1" applyFill="1" applyBorder="1" applyAlignment="1">
      <alignment horizontal="right" vertical="top"/>
    </xf>
    <xf numFmtId="2" fontId="10" fillId="10" borderId="30" xfId="0" applyNumberFormat="1" applyFont="1" applyFill="1" applyBorder="1" applyAlignment="1">
      <alignment horizontal="right" vertical="top"/>
    </xf>
    <xf numFmtId="1" fontId="10" fillId="10" borderId="2" xfId="0" applyNumberFormat="1" applyFont="1" applyFill="1" applyBorder="1" applyAlignment="1">
      <alignment horizontal="right" vertical="top"/>
    </xf>
    <xf numFmtId="2" fontId="10" fillId="10" borderId="6" xfId="0" applyNumberFormat="1" applyFont="1" applyFill="1" applyBorder="1" applyAlignment="1">
      <alignment horizontal="right" vertical="top"/>
    </xf>
    <xf numFmtId="2" fontId="10" fillId="10" borderId="32" xfId="0" applyNumberFormat="1" applyFont="1" applyFill="1" applyBorder="1" applyAlignment="1">
      <alignment horizontal="right" vertical="top"/>
    </xf>
    <xf numFmtId="1" fontId="10" fillId="10" borderId="14" xfId="0" applyNumberFormat="1" applyFont="1" applyFill="1" applyBorder="1" applyAlignment="1">
      <alignment horizontal="right" vertical="top"/>
    </xf>
    <xf numFmtId="2" fontId="10" fillId="10" borderId="15" xfId="0" applyNumberFormat="1" applyFont="1" applyFill="1" applyBorder="1" applyAlignment="1">
      <alignment horizontal="right" vertical="top"/>
    </xf>
    <xf numFmtId="0" fontId="93" fillId="0" borderId="0" xfId="0" applyFont="1" applyAlignment="1">
      <alignment horizontal="left" vertical="center" wrapText="1"/>
    </xf>
    <xf numFmtId="0" fontId="93" fillId="0" borderId="0" xfId="0" applyFont="1" applyFill="1" applyBorder="1" applyAlignment="1">
      <alignment horizontal="left" vertical="center" wrapText="1"/>
    </xf>
    <xf numFmtId="0" fontId="21" fillId="0" borderId="0" xfId="0" applyFont="1" applyBorder="1" applyAlignment="1">
      <alignment vertical="center" wrapText="1"/>
    </xf>
    <xf numFmtId="0" fontId="93" fillId="0" borderId="0" xfId="0" applyFont="1" applyAlignment="1">
      <alignment vertical="center" wrapText="1"/>
    </xf>
    <xf numFmtId="0" fontId="21" fillId="33" borderId="71" xfId="0" applyFont="1" applyFill="1" applyBorder="1" applyAlignment="1">
      <alignment horizontal="center" vertical="center"/>
    </xf>
    <xf numFmtId="0" fontId="21" fillId="33" borderId="72" xfId="0" applyFont="1" applyFill="1" applyBorder="1" applyAlignment="1">
      <alignment horizontal="center" vertical="center"/>
    </xf>
    <xf numFmtId="0" fontId="6" fillId="7" borderId="71" xfId="0" applyFont="1" applyFill="1" applyBorder="1" applyAlignment="1">
      <alignment horizontal="center"/>
    </xf>
    <xf numFmtId="0" fontId="6" fillId="7" borderId="73" xfId="0" applyFont="1" applyFill="1" applyBorder="1" applyAlignment="1">
      <alignment horizontal="center"/>
    </xf>
    <xf numFmtId="0" fontId="6" fillId="7" borderId="74" xfId="0" applyFont="1" applyFill="1" applyBorder="1" applyAlignment="1">
      <alignment horizontal="center"/>
    </xf>
    <xf numFmtId="0" fontId="65" fillId="0" borderId="0" xfId="0" applyFont="1" applyAlignment="1">
      <alignment horizontal="left" vertical="center" wrapText="1"/>
    </xf>
    <xf numFmtId="0" fontId="10" fillId="0" borderId="21" xfId="0" applyFont="1" applyBorder="1" applyAlignment="1">
      <alignment vertical="top"/>
    </xf>
    <xf numFmtId="0" fontId="10" fillId="3" borderId="18" xfId="0" applyFont="1" applyFill="1" applyBorder="1" applyAlignment="1">
      <alignment vertical="top"/>
    </xf>
    <xf numFmtId="0" fontId="10" fillId="0" borderId="18" xfId="0" applyFont="1" applyBorder="1" applyAlignment="1">
      <alignment vertical="top"/>
    </xf>
    <xf numFmtId="0" fontId="10" fillId="10" borderId="21" xfId="0" applyFont="1" applyFill="1" applyBorder="1" applyAlignment="1">
      <alignment vertical="top"/>
    </xf>
    <xf numFmtId="0" fontId="10" fillId="10" borderId="18" xfId="0" applyFont="1" applyFill="1" applyBorder="1" applyAlignment="1">
      <alignment vertical="top"/>
    </xf>
    <xf numFmtId="0" fontId="10" fillId="10" borderId="16" xfId="0" applyFont="1" applyFill="1" applyBorder="1" applyAlignment="1">
      <alignment vertical="top"/>
    </xf>
    <xf numFmtId="0" fontId="65" fillId="0" borderId="0" xfId="0" applyFont="1" applyFill="1" applyBorder="1" applyAlignment="1">
      <alignment horizontal="left" vertical="center" wrapText="1"/>
    </xf>
    <xf numFmtId="0" fontId="3" fillId="0" borderId="0" xfId="4" applyFill="1" applyAlignment="1">
      <alignment horizontal="center"/>
    </xf>
    <xf numFmtId="0" fontId="17" fillId="0" borderId="0" xfId="1" applyNumberFormat="1" applyFont="1" applyFill="1" applyBorder="1" applyAlignment="1" applyProtection="1">
      <alignment vertical="center"/>
    </xf>
    <xf numFmtId="166" fontId="4" fillId="0" borderId="0" xfId="2" applyNumberFormat="1" applyFont="1" applyFill="1"/>
    <xf numFmtId="0" fontId="3" fillId="0" borderId="0" xfId="4" applyFill="1"/>
    <xf numFmtId="0" fontId="74" fillId="0" borderId="0" xfId="18" applyFont="1" applyFill="1" applyAlignment="1">
      <alignment vertical="center" wrapText="1"/>
    </xf>
    <xf numFmtId="0" fontId="3" fillId="0" borderId="0" xfId="4" applyFill="1" applyBorder="1"/>
    <xf numFmtId="0" fontId="3" fillId="0" borderId="0" xfId="15" applyFill="1" applyBorder="1"/>
    <xf numFmtId="0" fontId="3" fillId="0" borderId="0" xfId="15" applyFill="1"/>
    <xf numFmtId="0" fontId="23" fillId="0" borderId="0" xfId="4" applyFont="1" applyFill="1" applyAlignment="1">
      <alignment horizontal="center"/>
    </xf>
    <xf numFmtId="0" fontId="5" fillId="0" borderId="0" xfId="18" applyFont="1" applyFill="1" applyAlignment="1">
      <alignment vertical="center" wrapText="1"/>
    </xf>
    <xf numFmtId="0" fontId="5" fillId="0" borderId="0" xfId="18" applyFont="1" applyFill="1" applyAlignment="1">
      <alignment horizontal="left" vertical="center" wrapText="1"/>
    </xf>
    <xf numFmtId="0" fontId="68" fillId="0" borderId="0" xfId="4" applyFont="1" applyFill="1" applyBorder="1" applyAlignment="1">
      <alignment wrapText="1"/>
    </xf>
    <xf numFmtId="0" fontId="74" fillId="0" borderId="0" xfId="18" applyFont="1" applyFill="1" applyBorder="1" applyAlignment="1">
      <alignment vertical="center" wrapText="1"/>
    </xf>
    <xf numFmtId="0" fontId="68" fillId="0" borderId="23" xfId="4" applyFont="1" applyFill="1" applyBorder="1" applyAlignment="1">
      <alignment horizontal="left" wrapText="1"/>
    </xf>
    <xf numFmtId="0" fontId="64" fillId="0" borderId="0" xfId="4" applyFont="1" applyFill="1"/>
    <xf numFmtId="0" fontId="64" fillId="0" borderId="0" xfId="4" applyFont="1" applyFill="1" applyAlignment="1">
      <alignment horizontal="center"/>
    </xf>
    <xf numFmtId="0" fontId="65" fillId="0" borderId="0" xfId="0" applyFont="1" applyFill="1"/>
    <xf numFmtId="0" fontId="21" fillId="0" borderId="0" xfId="0" applyFont="1" applyFill="1" applyBorder="1" applyAlignment="1"/>
    <xf numFmtId="0" fontId="17" fillId="0" borderId="0" xfId="16" applyFont="1" applyFill="1" applyAlignment="1">
      <alignment vertical="center"/>
    </xf>
    <xf numFmtId="0" fontId="7" fillId="0" borderId="0" xfId="0" applyFont="1" applyFill="1" applyAlignment="1">
      <alignment vertical="center"/>
    </xf>
    <xf numFmtId="0" fontId="0" fillId="0" borderId="0" xfId="0" applyFill="1"/>
    <xf numFmtId="0" fontId="0" fillId="0" borderId="0" xfId="0" applyFont="1" applyFill="1"/>
    <xf numFmtId="0" fontId="0" fillId="0" borderId="0" xfId="0" applyFill="1" applyBorder="1"/>
  </cellXfs>
  <cellStyles count="561">
    <cellStyle name="20 % - Akzent1 2" xfId="23"/>
    <cellStyle name="20 % - Akzent2 2" xfId="24"/>
    <cellStyle name="20 % - Akzent3 2" xfId="25"/>
    <cellStyle name="20 % - Akzent4 2" xfId="26"/>
    <cellStyle name="20 % - Akzent5 2" xfId="27"/>
    <cellStyle name="20 % - Akzent6 2" xfId="28"/>
    <cellStyle name="4" xfId="29"/>
    <cellStyle name="4_5225402107005(1)" xfId="30"/>
    <cellStyle name="4_DeckblattNeu" xfId="31"/>
    <cellStyle name="4_III_Tagesbetreuung_2010_Rev1" xfId="32"/>
    <cellStyle name="4_leertabellen_teil_iii" xfId="33"/>
    <cellStyle name="4_Merkmalsuebersicht_neu" xfId="34"/>
    <cellStyle name="4_Tab_III_1_1-10_neu_Endgueltig" xfId="35"/>
    <cellStyle name="4_tabellen_teil_iii_2011_l12" xfId="36"/>
    <cellStyle name="40 % - Akzent1 2" xfId="37"/>
    <cellStyle name="40 % - Akzent2 2" xfId="38"/>
    <cellStyle name="40 % - Akzent3 2" xfId="39"/>
    <cellStyle name="40 % - Akzent4 2" xfId="40"/>
    <cellStyle name="40 % - Akzent5 2" xfId="41"/>
    <cellStyle name="40 % - Akzent6 2" xfId="42"/>
    <cellStyle name="5" xfId="43"/>
    <cellStyle name="5_5225402107005(1)" xfId="44"/>
    <cellStyle name="5_DeckblattNeu" xfId="45"/>
    <cellStyle name="5_III_Tagesbetreuung_2010_Rev1" xfId="46"/>
    <cellStyle name="5_leertabellen_teil_iii" xfId="47"/>
    <cellStyle name="5_Merkmalsuebersicht_neu" xfId="48"/>
    <cellStyle name="5_Tab_III_1_1-10_neu_Endgueltig" xfId="49"/>
    <cellStyle name="5_tabellen_teil_iii_2011_l12" xfId="50"/>
    <cellStyle name="6" xfId="51"/>
    <cellStyle name="6_5225402107005(1)" xfId="52"/>
    <cellStyle name="6_DeckblattNeu" xfId="53"/>
    <cellStyle name="6_III_Tagesbetreuung_2010_Rev1" xfId="54"/>
    <cellStyle name="6_leertabellen_teil_iii" xfId="55"/>
    <cellStyle name="6_Merkmalsuebersicht_neu" xfId="56"/>
    <cellStyle name="6_Tab_III_1_1-10_neu_Endgueltig" xfId="57"/>
    <cellStyle name="6_tabellen_teil_iii_2011_l12" xfId="58"/>
    <cellStyle name="60 % - Akzent1 2" xfId="59"/>
    <cellStyle name="60 % - Akzent2 2" xfId="60"/>
    <cellStyle name="60 % - Akzent3 2" xfId="61"/>
    <cellStyle name="60 % - Akzent4 2" xfId="62"/>
    <cellStyle name="60 % - Akzent5 2" xfId="63"/>
    <cellStyle name="60 % - Akzent6 2" xfId="64"/>
    <cellStyle name="9" xfId="65"/>
    <cellStyle name="9_5225402107005(1)" xfId="66"/>
    <cellStyle name="9_DeckblattNeu" xfId="67"/>
    <cellStyle name="9_III_Tagesbetreuung_2010_Rev1" xfId="68"/>
    <cellStyle name="9_leertabellen_teil_iii" xfId="69"/>
    <cellStyle name="9_Merkmalsuebersicht_neu" xfId="70"/>
    <cellStyle name="9_Tab_III_1_1-10_neu_Endgueltig" xfId="71"/>
    <cellStyle name="9_tabellen_teil_iii_2011_l12" xfId="72"/>
    <cellStyle name="Akzent1 2" xfId="73"/>
    <cellStyle name="Akzent2 2" xfId="74"/>
    <cellStyle name="Akzent3 2" xfId="75"/>
    <cellStyle name="Akzent4 2" xfId="76"/>
    <cellStyle name="Akzent5 2" xfId="77"/>
    <cellStyle name="Akzent6 2" xfId="78"/>
    <cellStyle name="Ausgabe 2" xfId="79"/>
    <cellStyle name="Berechnung 2" xfId="80"/>
    <cellStyle name="Eingabe 2" xfId="81"/>
    <cellStyle name="Ergebnis 2" xfId="82"/>
    <cellStyle name="Erklärender Text 2" xfId="83"/>
    <cellStyle name="Gut 2" xfId="84"/>
    <cellStyle name="Hyperlink 2" xfId="85"/>
    <cellStyle name="Hyperlink 3" xfId="86"/>
    <cellStyle name="Hyperlink 3 2" xfId="87"/>
    <cellStyle name="Hyperlink 4" xfId="88"/>
    <cellStyle name="Hyperlink 4 5" xfId="16"/>
    <cellStyle name="Komma 2" xfId="17"/>
    <cellStyle name="Komma 2 2" xfId="89"/>
    <cellStyle name="Komma 2 2 2 2" xfId="90"/>
    <cellStyle name="Link" xfId="1" builtinId="8"/>
    <cellStyle name="Neutral 2" xfId="91"/>
    <cellStyle name="Normal 2 2" xfId="92"/>
    <cellStyle name="Normal 2 2 2" xfId="93"/>
    <cellStyle name="Notiz 2" xfId="94"/>
    <cellStyle name="Prozent 10" xfId="95"/>
    <cellStyle name="Prozent 3" xfId="6"/>
    <cellStyle name="Schlecht 2" xfId="96"/>
    <cellStyle name="Standard" xfId="0" builtinId="0"/>
    <cellStyle name="Standard 10" xfId="8"/>
    <cellStyle name="Standard 10 2" xfId="97"/>
    <cellStyle name="Standard 11" xfId="98"/>
    <cellStyle name="Standard 1141" xfId="20"/>
    <cellStyle name="Standard 1141 2" xfId="99"/>
    <cellStyle name="Standard 12 4" xfId="7"/>
    <cellStyle name="Standard 1224" xfId="21"/>
    <cellStyle name="Standard 1225" xfId="22"/>
    <cellStyle name="Standard 1252 2" xfId="100"/>
    <cellStyle name="Standard 1263" xfId="101"/>
    <cellStyle name="Standard 138" xfId="18"/>
    <cellStyle name="Standard 139" xfId="102"/>
    <cellStyle name="Standard 141 6" xfId="103"/>
    <cellStyle name="Standard 174" xfId="104"/>
    <cellStyle name="Standard 175" xfId="105"/>
    <cellStyle name="Standard 2" xfId="2"/>
    <cellStyle name="Standard 2 2" xfId="4"/>
    <cellStyle name="Standard 2 2 2" xfId="106"/>
    <cellStyle name="Standard 2 2 2 2" xfId="13"/>
    <cellStyle name="Standard 2 2 3" xfId="5"/>
    <cellStyle name="Standard 2 3" xfId="19"/>
    <cellStyle name="Standard 3" xfId="10"/>
    <cellStyle name="Standard 3 2" xfId="15"/>
    <cellStyle name="Standard 3 3 2" xfId="107"/>
    <cellStyle name="Standard 3 4" xfId="108"/>
    <cellStyle name="Standard 31" xfId="12"/>
    <cellStyle name="Standard 32" xfId="3"/>
    <cellStyle name="Standard 33 2" xfId="11"/>
    <cellStyle name="Standard 36" xfId="14"/>
    <cellStyle name="Standard 4" xfId="109"/>
    <cellStyle name="Standard 5" xfId="110"/>
    <cellStyle name="Standard 5 2" xfId="111"/>
    <cellStyle name="Standard 5 3" xfId="112"/>
    <cellStyle name="Standard 5 5" xfId="9"/>
    <cellStyle name="Standard 6" xfId="113"/>
    <cellStyle name="Standard 7" xfId="114"/>
    <cellStyle name="Standard 8" xfId="115"/>
    <cellStyle name="Standard 9" xfId="116"/>
    <cellStyle name="Standard_leertabellen_teil_iii" xfId="559"/>
    <cellStyle name="Standard_Tabelle1" xfId="560"/>
    <cellStyle name="style1432115048177" xfId="117"/>
    <cellStyle name="style1432115048224" xfId="118"/>
    <cellStyle name="style1507628871282" xfId="119"/>
    <cellStyle name="style1507628871282 2" xfId="120"/>
    <cellStyle name="style1507628873688" xfId="121"/>
    <cellStyle name="style1507628873688 2" xfId="122"/>
    <cellStyle name="style1507628875438" xfId="123"/>
    <cellStyle name="style1507628875438 2" xfId="124"/>
    <cellStyle name="style1507628875727" xfId="125"/>
    <cellStyle name="style1507628875727 2" xfId="126"/>
    <cellStyle name="style1507628875872" xfId="127"/>
    <cellStyle name="style1507628875872 2" xfId="128"/>
    <cellStyle name="style1507628875977" xfId="129"/>
    <cellStyle name="style1507628875977 2" xfId="130"/>
    <cellStyle name="style1507628876114" xfId="131"/>
    <cellStyle name="style1507628876114 2" xfId="132"/>
    <cellStyle name="style1507628876302" xfId="133"/>
    <cellStyle name="style1507628876302 2" xfId="134"/>
    <cellStyle name="style1507628876462" xfId="135"/>
    <cellStyle name="style1507628876462 2" xfId="136"/>
    <cellStyle name="style1507628876567" xfId="137"/>
    <cellStyle name="style1507628876567 2" xfId="138"/>
    <cellStyle name="style1507628876700" xfId="139"/>
    <cellStyle name="style1507628876700 2" xfId="140"/>
    <cellStyle name="style1507628876837" xfId="141"/>
    <cellStyle name="style1507628876837 2" xfId="142"/>
    <cellStyle name="style1507628876977" xfId="143"/>
    <cellStyle name="style1507628876977 2" xfId="144"/>
    <cellStyle name="style1507628877091" xfId="145"/>
    <cellStyle name="style1507628877091 2" xfId="146"/>
    <cellStyle name="style1507628877262" xfId="147"/>
    <cellStyle name="style1507628877262 2" xfId="148"/>
    <cellStyle name="style1507628877477" xfId="149"/>
    <cellStyle name="style1507628877477 2" xfId="150"/>
    <cellStyle name="style1515050498436" xfId="151"/>
    <cellStyle name="style1515050498627" xfId="152"/>
    <cellStyle name="style1515050498799" xfId="153"/>
    <cellStyle name="style1515050498959" xfId="154"/>
    <cellStyle name="style1515050500463" xfId="155"/>
    <cellStyle name="style1515050500611" xfId="156"/>
    <cellStyle name="style1515050501768" xfId="157"/>
    <cellStyle name="style1515050501908" xfId="158"/>
    <cellStyle name="style1515050502072" xfId="159"/>
    <cellStyle name="style1515050503588" xfId="160"/>
    <cellStyle name="style1515050503740" xfId="161"/>
    <cellStyle name="style1515050503881" xfId="162"/>
    <cellStyle name="style1515050504080" xfId="163"/>
    <cellStyle name="style1515050504318" xfId="164"/>
    <cellStyle name="style1515050504580" xfId="165"/>
    <cellStyle name="style1515050504721" xfId="166"/>
    <cellStyle name="style1515050504869" xfId="167"/>
    <cellStyle name="style1515050505006" xfId="168"/>
    <cellStyle name="style1515050505162" xfId="169"/>
    <cellStyle name="style1515050505279" xfId="170"/>
    <cellStyle name="style1515050505416" xfId="171"/>
    <cellStyle name="style1515050505557" xfId="172"/>
    <cellStyle name="style1515050505717" xfId="173"/>
    <cellStyle name="style1515050505834" xfId="174"/>
    <cellStyle name="style1515050505971" xfId="175"/>
    <cellStyle name="style1515050506107" xfId="176"/>
    <cellStyle name="style1515050506248" xfId="177"/>
    <cellStyle name="style1515050506365" xfId="178"/>
    <cellStyle name="style1515050506553" xfId="179"/>
    <cellStyle name="style1515050506799" xfId="180"/>
    <cellStyle name="style1533710832073" xfId="181"/>
    <cellStyle name="style1533710832206" xfId="182"/>
    <cellStyle name="style1533710832335" xfId="183"/>
    <cellStyle name="style1533710832698" xfId="184"/>
    <cellStyle name="style1533710832816" xfId="185"/>
    <cellStyle name="style1533710832945" xfId="186"/>
    <cellStyle name="style1533710833066" xfId="187"/>
    <cellStyle name="style1533710834195" xfId="188"/>
    <cellStyle name="style1533710834308" xfId="189"/>
    <cellStyle name="style1533710835198" xfId="190"/>
    <cellStyle name="style1533710835312" xfId="191"/>
    <cellStyle name="style1533710836124" xfId="192"/>
    <cellStyle name="style1533710836253" xfId="193"/>
    <cellStyle name="style1533710836359" xfId="194"/>
    <cellStyle name="style1533710836464" xfId="195"/>
    <cellStyle name="style1533710836605" xfId="196"/>
    <cellStyle name="style1533710836757" xfId="197"/>
    <cellStyle name="style1533710836898" xfId="198"/>
    <cellStyle name="style1533710837042" xfId="199"/>
    <cellStyle name="style1533710837281" xfId="200"/>
    <cellStyle name="style1533710837484" xfId="201"/>
    <cellStyle name="style1533710837585" xfId="202"/>
    <cellStyle name="style1533710837734" xfId="203"/>
    <cellStyle name="style1533710837878" xfId="204"/>
    <cellStyle name="style1533710837991" xfId="205"/>
    <cellStyle name="style1533710838136" xfId="206"/>
    <cellStyle name="style1533710838304" xfId="207"/>
    <cellStyle name="style1533710838433" xfId="208"/>
    <cellStyle name="style1533710838589" xfId="209"/>
    <cellStyle name="style1553257679820" xfId="210"/>
    <cellStyle name="style1553257680160" xfId="211"/>
    <cellStyle name="style1553257682523" xfId="212"/>
    <cellStyle name="style1553257682863" xfId="213"/>
    <cellStyle name="style1553257683199" xfId="214"/>
    <cellStyle name="style1553257683355" xfId="215"/>
    <cellStyle name="style1553257683886" xfId="216"/>
    <cellStyle name="style1553257684058" xfId="217"/>
    <cellStyle name="style1553257684664" xfId="218"/>
    <cellStyle name="style1553850893311 3" xfId="219"/>
    <cellStyle name="style1553850893447 3" xfId="220"/>
    <cellStyle name="style1553850895760 3" xfId="221"/>
    <cellStyle name="style1553850896412 3" xfId="222"/>
    <cellStyle name="style1563515551580" xfId="223"/>
    <cellStyle name="style1563515551580 2" xfId="224"/>
    <cellStyle name="style1563515551916" xfId="225"/>
    <cellStyle name="style1563515551916 2" xfId="226"/>
    <cellStyle name="style1563515552096" xfId="227"/>
    <cellStyle name="style1563515552096 2" xfId="228"/>
    <cellStyle name="style1563515552287" xfId="229"/>
    <cellStyle name="style1563515552287 2" xfId="230"/>
    <cellStyle name="style1563515552479" xfId="231"/>
    <cellStyle name="style1563515552479 2" xfId="232"/>
    <cellStyle name="style1563515552643" xfId="233"/>
    <cellStyle name="style1563515552643 2" xfId="234"/>
    <cellStyle name="style1563515552827" xfId="235"/>
    <cellStyle name="style1563515552827 2" xfId="236"/>
    <cellStyle name="style1563515553014" xfId="237"/>
    <cellStyle name="style1563515553014 2" xfId="238"/>
    <cellStyle name="style1563515553217" xfId="239"/>
    <cellStyle name="style1563515553217 2" xfId="240"/>
    <cellStyle name="style1563515553448" xfId="241"/>
    <cellStyle name="style1563515553448 2" xfId="242"/>
    <cellStyle name="style1563515553651" xfId="243"/>
    <cellStyle name="style1563515553651 2" xfId="244"/>
    <cellStyle name="style1563515553877" xfId="245"/>
    <cellStyle name="style1563515553877 2" xfId="246"/>
    <cellStyle name="style1563515554034" xfId="247"/>
    <cellStyle name="style1563515554034 2" xfId="248"/>
    <cellStyle name="style1563515554194" xfId="249"/>
    <cellStyle name="style1563515554194 2" xfId="250"/>
    <cellStyle name="style1563515554342" xfId="251"/>
    <cellStyle name="style1563515554342 2" xfId="252"/>
    <cellStyle name="style1563515554495" xfId="253"/>
    <cellStyle name="style1563515554495 2" xfId="254"/>
    <cellStyle name="style1563515554690" xfId="255"/>
    <cellStyle name="style1563515554690 2" xfId="256"/>
    <cellStyle name="style1563515554854" xfId="257"/>
    <cellStyle name="style1563515554854 2" xfId="258"/>
    <cellStyle name="style1563515554983" xfId="259"/>
    <cellStyle name="style1563515554983 2" xfId="260"/>
    <cellStyle name="style1563515555120" xfId="261"/>
    <cellStyle name="style1563515555120 2" xfId="262"/>
    <cellStyle name="style1563515555338" xfId="263"/>
    <cellStyle name="style1563515555338 2" xfId="264"/>
    <cellStyle name="style1563515555522" xfId="265"/>
    <cellStyle name="style1563515555522 2" xfId="266"/>
    <cellStyle name="style1563515555682" xfId="267"/>
    <cellStyle name="style1563515555682 2" xfId="268"/>
    <cellStyle name="style1563515555850" xfId="269"/>
    <cellStyle name="style1563515555850 2" xfId="270"/>
    <cellStyle name="style1563515556010" xfId="271"/>
    <cellStyle name="style1563515556010 2" xfId="272"/>
    <cellStyle name="style1563515556233" xfId="273"/>
    <cellStyle name="style1563515556233 2" xfId="274"/>
    <cellStyle name="style1563515556401" xfId="275"/>
    <cellStyle name="style1563515556401 2" xfId="276"/>
    <cellStyle name="style1563515556569" xfId="277"/>
    <cellStyle name="style1563515556569 2" xfId="278"/>
    <cellStyle name="style1563515556725" xfId="279"/>
    <cellStyle name="style1563515556725 2" xfId="280"/>
    <cellStyle name="style1563515556889" xfId="281"/>
    <cellStyle name="style1563515556889 2" xfId="282"/>
    <cellStyle name="style1563515557065" xfId="283"/>
    <cellStyle name="style1563515557065 2" xfId="284"/>
    <cellStyle name="style1563515557229" xfId="285"/>
    <cellStyle name="style1563515557229 2" xfId="286"/>
    <cellStyle name="style1563515557487" xfId="287"/>
    <cellStyle name="style1563515557487 2" xfId="288"/>
    <cellStyle name="style1563515557608" xfId="289"/>
    <cellStyle name="style1563515557608 2" xfId="290"/>
    <cellStyle name="style1563515557737" xfId="291"/>
    <cellStyle name="style1563515557737 2" xfId="292"/>
    <cellStyle name="style1563515557893" xfId="293"/>
    <cellStyle name="style1563515557893 2" xfId="294"/>
    <cellStyle name="style1563515558151" xfId="295"/>
    <cellStyle name="style1563515558151 2" xfId="296"/>
    <cellStyle name="style1563515558299" xfId="297"/>
    <cellStyle name="style1563515558299 2" xfId="298"/>
    <cellStyle name="style1563515558495" xfId="299"/>
    <cellStyle name="style1563515558495 2" xfId="300"/>
    <cellStyle name="style1563515558756" xfId="301"/>
    <cellStyle name="style1563515558756 2" xfId="302"/>
    <cellStyle name="style1563515558944" xfId="303"/>
    <cellStyle name="style1563515558944 2" xfId="304"/>
    <cellStyle name="style1563515559166" xfId="305"/>
    <cellStyle name="style1563515559166 2" xfId="306"/>
    <cellStyle name="style1563515559330" xfId="307"/>
    <cellStyle name="style1563515559330 2" xfId="308"/>
    <cellStyle name="style1563515559502" xfId="309"/>
    <cellStyle name="style1563515559502 2" xfId="310"/>
    <cellStyle name="style1563515559666" xfId="311"/>
    <cellStyle name="style1563515559666 2" xfId="312"/>
    <cellStyle name="style1563515559811" xfId="313"/>
    <cellStyle name="style1563515559811 2" xfId="314"/>
    <cellStyle name="style1563515559991" xfId="315"/>
    <cellStyle name="style1563515559991 2" xfId="316"/>
    <cellStyle name="style1563515560174" xfId="317"/>
    <cellStyle name="style1563515560174 2" xfId="318"/>
    <cellStyle name="style1563515560354" xfId="319"/>
    <cellStyle name="style1563515560354 2" xfId="320"/>
    <cellStyle name="style1563515560514" xfId="321"/>
    <cellStyle name="style1563515560514 2" xfId="322"/>
    <cellStyle name="style1563515560678" xfId="323"/>
    <cellStyle name="style1563515560678 2" xfId="324"/>
    <cellStyle name="style1563515560850" xfId="325"/>
    <cellStyle name="style1563515560850 2" xfId="326"/>
    <cellStyle name="style1563515560998" xfId="327"/>
    <cellStyle name="style1563515560998 2" xfId="328"/>
    <cellStyle name="style1563515561163" xfId="329"/>
    <cellStyle name="style1563515561163 2" xfId="330"/>
    <cellStyle name="style1563515561436" xfId="331"/>
    <cellStyle name="style1563515561436 2" xfId="332"/>
    <cellStyle name="style1563515561565" xfId="333"/>
    <cellStyle name="style1563515561565 2" xfId="334"/>
    <cellStyle name="style1563515561698" xfId="335"/>
    <cellStyle name="style1563515561698 2" xfId="336"/>
    <cellStyle name="style1563515561819" xfId="337"/>
    <cellStyle name="style1563515561819 2" xfId="338"/>
    <cellStyle name="style1563515562010" xfId="339"/>
    <cellStyle name="style1563515562010 2" xfId="340"/>
    <cellStyle name="style1563515562178" xfId="341"/>
    <cellStyle name="style1563515562178 2" xfId="342"/>
    <cellStyle name="style1580453344439" xfId="343"/>
    <cellStyle name="style1580453344638" xfId="344"/>
    <cellStyle name="style1580453345060" xfId="345"/>
    <cellStyle name="style1580453345259" xfId="346"/>
    <cellStyle name="style1580457793849" xfId="347"/>
    <cellStyle name="style1580457794357" xfId="348"/>
    <cellStyle name="style1580457795661" xfId="349"/>
    <cellStyle name="style1580457796193" xfId="350"/>
    <cellStyle name="style1580457796415" xfId="351"/>
    <cellStyle name="style1580457797665" xfId="352"/>
    <cellStyle name="style1580457797868" xfId="353"/>
    <cellStyle name="style1580457798114" xfId="354"/>
    <cellStyle name="style1580457798333" xfId="355"/>
    <cellStyle name="style1580457798677" xfId="356"/>
    <cellStyle name="style1580457798841" xfId="357"/>
    <cellStyle name="style1580457799044" xfId="358"/>
    <cellStyle name="style1580457799482" xfId="359"/>
    <cellStyle name="style1580457799685" xfId="360"/>
    <cellStyle name="style1580457799919" xfId="361"/>
    <cellStyle name="style1580457832443" xfId="362"/>
    <cellStyle name="style1580457832689" xfId="363"/>
    <cellStyle name="style1580457834611" xfId="364"/>
    <cellStyle name="style1580457834783" xfId="365"/>
    <cellStyle name="style1580457835916" xfId="366"/>
    <cellStyle name="style1580457836131" xfId="367"/>
    <cellStyle name="style1580457836334" xfId="368"/>
    <cellStyle name="style1580457836549" xfId="369"/>
    <cellStyle name="style1580457836826" xfId="370"/>
    <cellStyle name="style1580457837049" xfId="371"/>
    <cellStyle name="style1580457837252" xfId="372"/>
    <cellStyle name="style1580457837646" xfId="373"/>
    <cellStyle name="style1580457837877" xfId="374"/>
    <cellStyle name="style1580457838099" xfId="375"/>
    <cellStyle name="style1589955225522" xfId="376"/>
    <cellStyle name="style1589955225663" xfId="377"/>
    <cellStyle name="style1589955225757" xfId="378"/>
    <cellStyle name="style1589955225847" xfId="379"/>
    <cellStyle name="style1589955225933" xfId="380"/>
    <cellStyle name="style1589955226022" xfId="381"/>
    <cellStyle name="style1589955226093" xfId="382"/>
    <cellStyle name="style1589955226186" xfId="383"/>
    <cellStyle name="style1589955226269" xfId="384"/>
    <cellStyle name="style1589955226354" xfId="385"/>
    <cellStyle name="style1589955226444" xfId="386"/>
    <cellStyle name="style1589955226522" xfId="387"/>
    <cellStyle name="style1589955226601" xfId="388"/>
    <cellStyle name="style1589955226698" xfId="389"/>
    <cellStyle name="style1589955226776" xfId="390"/>
    <cellStyle name="style1589955226847" xfId="391"/>
    <cellStyle name="style1589955226905" xfId="392"/>
    <cellStyle name="style1589955226995" xfId="393"/>
    <cellStyle name="style1589955227065" xfId="394"/>
    <cellStyle name="style1589955227128" xfId="395"/>
    <cellStyle name="style1589955227198" xfId="396"/>
    <cellStyle name="style1589955227276" xfId="397"/>
    <cellStyle name="style1589955227354" xfId="398"/>
    <cellStyle name="style1589955227436" xfId="399"/>
    <cellStyle name="style1589955227515" xfId="400"/>
    <cellStyle name="style1589955227593" xfId="401"/>
    <cellStyle name="style1589955227671" xfId="402"/>
    <cellStyle name="style1589955227765" xfId="403"/>
    <cellStyle name="style1589955227765 2" xfId="404"/>
    <cellStyle name="style1589955227843" xfId="405"/>
    <cellStyle name="style1589955227921" xfId="406"/>
    <cellStyle name="style1589955227999" xfId="407"/>
    <cellStyle name="style1589955227999 2" xfId="408"/>
    <cellStyle name="style1589955228077" xfId="409"/>
    <cellStyle name="style1589955228151" xfId="410"/>
    <cellStyle name="style1589955228226" xfId="411"/>
    <cellStyle name="style1589955228226 2" xfId="412"/>
    <cellStyle name="style1589955228300" xfId="413"/>
    <cellStyle name="style1589955228370" xfId="414"/>
    <cellStyle name="style1589955228468" xfId="415"/>
    <cellStyle name="style1589955228534" xfId="416"/>
    <cellStyle name="style1589955228593" xfId="417"/>
    <cellStyle name="style1589955228675" xfId="418"/>
    <cellStyle name="style1589955228761" xfId="419"/>
    <cellStyle name="style1589955228831" xfId="420"/>
    <cellStyle name="style1589955228897" xfId="421"/>
    <cellStyle name="style1589955228968" xfId="422"/>
    <cellStyle name="style1589955229038" xfId="423"/>
    <cellStyle name="style1589955229108" xfId="424"/>
    <cellStyle name="style1589955229183" xfId="425"/>
    <cellStyle name="style1589955229253" xfId="426"/>
    <cellStyle name="style1589955229327" xfId="427"/>
    <cellStyle name="style1589955229397" xfId="428"/>
    <cellStyle name="style1589955229468" xfId="429"/>
    <cellStyle name="style1589955229546" xfId="430"/>
    <cellStyle name="style1589955229546 2" xfId="431"/>
    <cellStyle name="style1589955229601" xfId="432"/>
    <cellStyle name="style1589955229601 2" xfId="433"/>
    <cellStyle name="style1589955229651" xfId="434"/>
    <cellStyle name="style1589955229651 2" xfId="435"/>
    <cellStyle name="style1589955229706" xfId="436"/>
    <cellStyle name="style1589955229761" xfId="437"/>
    <cellStyle name="style1589955229761 2" xfId="438"/>
    <cellStyle name="style1589955229815" xfId="439"/>
    <cellStyle name="style1589955229890" xfId="440"/>
    <cellStyle name="style1589955229948" xfId="441"/>
    <cellStyle name="style1589955229948 2" xfId="442"/>
    <cellStyle name="style1589955230007" xfId="443"/>
    <cellStyle name="style1589955230366" xfId="444"/>
    <cellStyle name="style1589955230456" xfId="445"/>
    <cellStyle name="style1589955230511" xfId="446"/>
    <cellStyle name="style1589955266585" xfId="447"/>
    <cellStyle name="style1589955267832" xfId="448"/>
    <cellStyle name="style1589955267906" xfId="449"/>
    <cellStyle name="style1589955268121" xfId="450"/>
    <cellStyle name="style1589955269668" xfId="451"/>
    <cellStyle name="style1589955269828" xfId="452"/>
    <cellStyle name="style1590133046451" xfId="453"/>
    <cellStyle name="style1590133046514" xfId="454"/>
    <cellStyle name="style1590133046561" xfId="455"/>
    <cellStyle name="style1590133046623" xfId="456"/>
    <cellStyle name="style1590133046686" xfId="457"/>
    <cellStyle name="style1590133046748" xfId="458"/>
    <cellStyle name="style1590133046811" xfId="459"/>
    <cellStyle name="style1590133046873" xfId="460"/>
    <cellStyle name="style1590133046951" xfId="461"/>
    <cellStyle name="style1590133047014" xfId="462"/>
    <cellStyle name="style1590133047076" xfId="463"/>
    <cellStyle name="style1590133047123" xfId="464"/>
    <cellStyle name="style1590133085131" xfId="465"/>
    <cellStyle name="style1590133085194" xfId="466"/>
    <cellStyle name="style1590133085256" xfId="467"/>
    <cellStyle name="style1590133085287" xfId="468"/>
    <cellStyle name="style1590133085350" xfId="469"/>
    <cellStyle name="style1590133085412" xfId="470"/>
    <cellStyle name="style1590133085475" xfId="471"/>
    <cellStyle name="style1590133085522" xfId="472"/>
    <cellStyle name="style1590133085584" xfId="473"/>
    <cellStyle name="style1590133085647" xfId="474"/>
    <cellStyle name="style1590133085709" xfId="475"/>
    <cellStyle name="style1590133085740" xfId="476"/>
    <cellStyle name="style1590133162177" xfId="477"/>
    <cellStyle name="style1590133162240" xfId="478"/>
    <cellStyle name="style1590133162287" xfId="479"/>
    <cellStyle name="style1590133162396" xfId="480"/>
    <cellStyle name="style1590133162443" xfId="481"/>
    <cellStyle name="style1590133162505" xfId="482"/>
    <cellStyle name="style1590133162625" xfId="483"/>
    <cellStyle name="style1590133162685" xfId="484"/>
    <cellStyle name="style1590133162741" xfId="485"/>
    <cellStyle name="style1590133184220" xfId="486"/>
    <cellStyle name="style1590133184283" xfId="487"/>
    <cellStyle name="style1590133184345" xfId="488"/>
    <cellStyle name="style1590133184439" xfId="489"/>
    <cellStyle name="style1590133184502" xfId="490"/>
    <cellStyle name="style1590133184564" xfId="491"/>
    <cellStyle name="style1590133184689" xfId="492"/>
    <cellStyle name="style1590133184736" xfId="493"/>
    <cellStyle name="style1590133184798" xfId="494"/>
    <cellStyle name="style1590475656025" xfId="495"/>
    <cellStyle name="style1590475656183" xfId="496"/>
    <cellStyle name="style1590475657797" xfId="497"/>
    <cellStyle name="style1590475657885" xfId="498"/>
    <cellStyle name="style1590475657963" xfId="499"/>
    <cellStyle name="style1590475658036" xfId="500"/>
    <cellStyle name="style1590475658089" xfId="501"/>
    <cellStyle name="style1590475658162" xfId="502"/>
    <cellStyle name="style1590475658232" xfId="503"/>
    <cellStyle name="style1590475658303" xfId="504"/>
    <cellStyle name="style1590475658357" xfId="505"/>
    <cellStyle name="style1590475658447" xfId="506"/>
    <cellStyle name="style1590475658512" xfId="507"/>
    <cellStyle name="style1590475658578" xfId="508"/>
    <cellStyle name="style1590475658629" xfId="509"/>
    <cellStyle name="style1590475700749" xfId="510"/>
    <cellStyle name="style1590475700875" xfId="511"/>
    <cellStyle name="style1590475702317" xfId="512"/>
    <cellStyle name="style1590475702393" xfId="513"/>
    <cellStyle name="style1590475702456" xfId="514"/>
    <cellStyle name="style1590475702515" xfId="515"/>
    <cellStyle name="style1590475702560" xfId="516"/>
    <cellStyle name="style1590475702618" xfId="517"/>
    <cellStyle name="style1590475702681" xfId="518"/>
    <cellStyle name="style1590475702741" xfId="519"/>
    <cellStyle name="style1590475702794" xfId="520"/>
    <cellStyle name="style1590475702871" xfId="521"/>
    <cellStyle name="style1590475702932" xfId="522"/>
    <cellStyle name="style1590475702993" xfId="523"/>
    <cellStyle name="style1590475703064" xfId="524"/>
    <cellStyle name="style1590475755954" xfId="525"/>
    <cellStyle name="style1590475756206" xfId="526"/>
    <cellStyle name="style1590475758428" xfId="527"/>
    <cellStyle name="style1590475758506" xfId="528"/>
    <cellStyle name="style1590475758587" xfId="529"/>
    <cellStyle name="style1590475758677" xfId="530"/>
    <cellStyle name="style1590475758838" xfId="531"/>
    <cellStyle name="style1590475758979" xfId="532"/>
    <cellStyle name="style1590475759106" xfId="533"/>
    <cellStyle name="style1590475759311" xfId="534"/>
    <cellStyle name="style1590475759403" xfId="535"/>
    <cellStyle name="style1590475759488" xfId="536"/>
    <cellStyle name="style1590475791392" xfId="537"/>
    <cellStyle name="style1590475791555" xfId="538"/>
    <cellStyle name="style1590475792872" xfId="539"/>
    <cellStyle name="style1590475792933" xfId="540"/>
    <cellStyle name="style1590475792993" xfId="541"/>
    <cellStyle name="style1590475793051" xfId="542"/>
    <cellStyle name="style1590475793160" xfId="543"/>
    <cellStyle name="style1590475793220" xfId="544"/>
    <cellStyle name="style1590475793277" xfId="545"/>
    <cellStyle name="style1590475793394" xfId="546"/>
    <cellStyle name="style1590475793454" xfId="547"/>
    <cellStyle name="style1590475793515" xfId="548"/>
    <cellStyle name="style1591194960693" xfId="549"/>
    <cellStyle name="style1591194960759" xfId="550"/>
    <cellStyle name="Überschrift 1 2" xfId="551"/>
    <cellStyle name="Überschrift 2 2" xfId="552"/>
    <cellStyle name="Überschrift 3 2" xfId="553"/>
    <cellStyle name="Überschrift 4 2" xfId="554"/>
    <cellStyle name="Überschrift 5" xfId="555"/>
    <cellStyle name="Verknüpfte Zelle 2" xfId="556"/>
    <cellStyle name="Warnender Text 2" xfId="557"/>
    <cellStyle name="Zelle überprüfen 2" xfId="558"/>
  </cellStyles>
  <dxfs count="0"/>
  <tableStyles count="0" defaultTableStyle="TableStyleMedium2" defaultPivotStyle="PivotStyleLight16"/>
  <colors>
    <mruColors>
      <color rgb="FFF26712"/>
      <color rgb="FFF37711"/>
      <color rgb="FFF9AF4D"/>
      <color rgb="FFF86828"/>
      <color rgb="FFED4D0D"/>
      <color rgb="FFF5B487"/>
      <color rgb="FFF1995D"/>
      <color rgb="FFED8F31"/>
      <color rgb="FFBFBFB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535479</xdr:colOff>
      <xdr:row>0</xdr:row>
      <xdr:rowOff>938865</xdr:rowOff>
    </xdr:to>
    <xdr:pic>
      <xdr:nvPicPr>
        <xdr:cNvPr id="5" name="Grafik 4"/>
        <xdr:cNvPicPr>
          <a:picLocks noChangeAspect="1"/>
        </xdr:cNvPicPr>
      </xdr:nvPicPr>
      <xdr:blipFill>
        <a:blip xmlns:r="http://schemas.openxmlformats.org/officeDocument/2006/relationships" r:embed="rId1"/>
        <a:stretch>
          <a:fillRect/>
        </a:stretch>
      </xdr:blipFill>
      <xdr:spPr>
        <a:xfrm>
          <a:off x="9525" y="0"/>
          <a:ext cx="2011854" cy="9388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pmeister\Groups\BILDUN~1\Kuehne\Bildungsberichterstattung\BBE2006\BBE-Dokumente\Endfassung%2021.04\AbbildungenExcel\Konsortium\050714_Sitzung_Konsortium\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pmeister\Groups\G-vie\G-VIE-Daten\Querschnitt\Daten\Koordinierung\AUSKUNFT\Mikrozensus\Formel_(Nicht_versenden)\2004\Bildungsstand_2004_nach_Ausl&#228;nder_Altersgrupp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BHUHN\rebhuhn_e\Groups\BILDUN~1\Kuehne\Bildungsberichterstattung\BBE2006\BBE-Dokumente\Endfassung%2021.04\AbbildungenExcel\Konsortium\050714_Sitzung_Konsortium\2-04_Bildungsstand_nach_Altersgruppen"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ildungsforschung/Kuehne/Bildungsbericht/Wiederholer/wiederholerAbbildu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fk12file\DJI\AKJ-Stat\K-IDA\06_Auswertung\03_Handlungsfelder\01_Handlungsfeld%201%20-%20Bedarfsgerechte%20Angebote\04_Ergebnistabellen\2019\2020-10-15%20Ergebnistabelle_amtliche_Daten_HF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 val="MZ_Daten"/>
    </sheetNames>
    <sheetDataSet>
      <sheetData sheetId="0">
        <row r="20">
          <cell r="C20" t="str">
            <v>Nordrhein-Westfalen</v>
          </cell>
        </row>
      </sheetData>
      <sheetData sheetId="1"/>
      <sheetData sheetId="2"/>
      <sheetData sheetId="3"/>
      <sheetData sheetId="4"/>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F1"/>
      <sheetName val="Daten HF1.0.1-1.0.2"/>
      <sheetName val="Daten HF1.0.3,.4,.9 u3"/>
      <sheetName val="Daten HF1.0.3,.4,.9 ü3"/>
      <sheetName val="Daten HF1.0.7,.8"/>
      <sheetName val="Daten HF1.0.11"/>
      <sheetName val="Daten HF1.2.1"/>
      <sheetName val="Daten HF1.2.2"/>
      <sheetName val="Daten HF1.2.3"/>
      <sheetName val="Daten HF1.3.1 u3"/>
      <sheetName val="Daten HF1.3.1 ü3"/>
      <sheetName val="Daten HF1.3.3"/>
      <sheetName val="Daten HF1.3.4"/>
      <sheetName val="Daten HF1.3.8"/>
    </sheetNames>
    <sheetDataSet>
      <sheetData sheetId="0" refreshError="1"/>
      <sheetData sheetId="1" refreshError="1"/>
      <sheetData sheetId="2">
        <row r="9">
          <cell r="B9">
            <v>327277</v>
          </cell>
        </row>
        <row r="10">
          <cell r="B10">
            <v>383864</v>
          </cell>
        </row>
        <row r="11">
          <cell r="B11">
            <v>118606</v>
          </cell>
        </row>
        <row r="12">
          <cell r="B12">
            <v>64231</v>
          </cell>
        </row>
        <row r="13">
          <cell r="B13">
            <v>20588</v>
          </cell>
        </row>
        <row r="14">
          <cell r="B14">
            <v>61527</v>
          </cell>
        </row>
        <row r="15">
          <cell r="B15">
            <v>184136</v>
          </cell>
        </row>
        <row r="16">
          <cell r="B16">
            <v>40128</v>
          </cell>
        </row>
        <row r="17">
          <cell r="B17">
            <v>224222</v>
          </cell>
        </row>
        <row r="18">
          <cell r="B18">
            <v>521540</v>
          </cell>
        </row>
        <row r="19">
          <cell r="B19">
            <v>114872</v>
          </cell>
        </row>
        <row r="20">
          <cell r="B20">
            <v>24800</v>
          </cell>
        </row>
        <row r="21">
          <cell r="B21">
            <v>111326</v>
          </cell>
        </row>
        <row r="22">
          <cell r="B22">
            <v>54125</v>
          </cell>
        </row>
        <row r="23">
          <cell r="B23">
            <v>77286</v>
          </cell>
        </row>
        <row r="24">
          <cell r="B24">
            <v>54475</v>
          </cell>
        </row>
        <row r="25">
          <cell r="B25">
            <v>1940112</v>
          </cell>
        </row>
        <row r="26">
          <cell r="B26">
            <v>442891</v>
          </cell>
        </row>
        <row r="27">
          <cell r="B27">
            <v>2383003</v>
          </cell>
        </row>
      </sheetData>
      <sheetData sheetId="3">
        <row r="9">
          <cell r="B9">
            <v>309532</v>
          </cell>
        </row>
        <row r="10">
          <cell r="B10">
            <v>361820</v>
          </cell>
        </row>
        <row r="11">
          <cell r="B11">
            <v>109384</v>
          </cell>
        </row>
        <row r="12">
          <cell r="B12">
            <v>66368</v>
          </cell>
        </row>
        <row r="13">
          <cell r="B13">
            <v>18981</v>
          </cell>
        </row>
        <row r="14">
          <cell r="B14">
            <v>55110</v>
          </cell>
        </row>
        <row r="15">
          <cell r="B15">
            <v>174838</v>
          </cell>
        </row>
        <row r="16">
          <cell r="B16">
            <v>41742</v>
          </cell>
        </row>
        <row r="17">
          <cell r="B17">
            <v>216286</v>
          </cell>
        </row>
        <row r="18">
          <cell r="B18">
            <v>495276</v>
          </cell>
        </row>
        <row r="19">
          <cell r="B19">
            <v>110044</v>
          </cell>
        </row>
        <row r="20">
          <cell r="B20">
            <v>23609</v>
          </cell>
        </row>
        <row r="21">
          <cell r="B21">
            <v>112533</v>
          </cell>
        </row>
        <row r="22">
          <cell r="B22">
            <v>55201</v>
          </cell>
        </row>
        <row r="23">
          <cell r="B23">
            <v>75913</v>
          </cell>
        </row>
        <row r="24">
          <cell r="B24">
            <v>56486</v>
          </cell>
        </row>
        <row r="25">
          <cell r="B25">
            <v>1841409</v>
          </cell>
        </row>
        <row r="26">
          <cell r="B26">
            <v>441714</v>
          </cell>
        </row>
        <row r="27">
          <cell r="B27">
            <v>2283123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C5D9F1"/>
  </sheetPr>
  <dimension ref="A1:T49"/>
  <sheetViews>
    <sheetView showGridLines="0" tabSelected="1" zoomScaleNormal="100" workbookViewId="0"/>
  </sheetViews>
  <sheetFormatPr baseColWidth="10" defaultColWidth="11.42578125" defaultRowHeight="15" customHeight="1"/>
  <cols>
    <col min="1" max="1" width="10.85546875" style="2" customWidth="1"/>
    <col min="2" max="11" width="11.42578125" style="2"/>
    <col min="12" max="12" width="16.28515625" style="2" customWidth="1"/>
    <col min="13" max="16384" width="11.42578125" style="2"/>
  </cols>
  <sheetData>
    <row r="1" spans="1:19" s="16" customFormat="1" ht="85.5" customHeight="1"/>
    <row r="2" spans="1:19" s="16" customFormat="1" ht="56.25" customHeight="1">
      <c r="A2" s="627" t="s">
        <v>286</v>
      </c>
      <c r="B2" s="627"/>
      <c r="C2" s="627"/>
      <c r="D2" s="627"/>
      <c r="E2" s="627"/>
      <c r="F2" s="627"/>
      <c r="G2" s="627"/>
      <c r="H2" s="627"/>
      <c r="I2" s="627"/>
      <c r="J2" s="627"/>
      <c r="K2" s="627"/>
      <c r="L2" s="627"/>
    </row>
    <row r="3" spans="1:19" s="16" customFormat="1" ht="30" customHeight="1">
      <c r="A3" s="631" t="s">
        <v>23</v>
      </c>
      <c r="B3" s="631"/>
      <c r="C3" s="631"/>
      <c r="D3" s="631"/>
      <c r="E3" s="631"/>
      <c r="F3" s="631"/>
      <c r="G3" s="631"/>
      <c r="H3" s="631"/>
      <c r="I3" s="631"/>
      <c r="J3" s="631"/>
      <c r="K3" s="631"/>
      <c r="L3" s="631"/>
    </row>
    <row r="4" spans="1:19" s="17" customFormat="1" ht="15" customHeight="1"/>
    <row r="5" spans="1:19" ht="15" customHeight="1">
      <c r="A5" s="18" t="s">
        <v>3</v>
      </c>
      <c r="B5" s="1"/>
      <c r="C5" s="1"/>
      <c r="D5" s="1"/>
      <c r="E5" s="1"/>
      <c r="F5" s="1"/>
      <c r="G5" s="1"/>
      <c r="H5" s="1"/>
      <c r="I5" s="1"/>
      <c r="J5" s="1"/>
      <c r="K5" s="1"/>
      <c r="L5" s="1"/>
      <c r="M5" s="1"/>
      <c r="N5" s="1"/>
      <c r="O5" s="1"/>
      <c r="P5" s="1"/>
      <c r="Q5" s="1"/>
    </row>
    <row r="6" spans="1:19" s="17" customFormat="1" ht="15" customHeight="1">
      <c r="A6" s="632"/>
      <c r="B6" s="632"/>
      <c r="C6" s="632"/>
      <c r="D6" s="632"/>
      <c r="E6" s="632"/>
      <c r="F6" s="632"/>
      <c r="G6" s="632"/>
      <c r="H6" s="632"/>
      <c r="I6" s="632"/>
      <c r="J6" s="632"/>
      <c r="K6" s="632"/>
      <c r="L6" s="632"/>
      <c r="M6" s="20"/>
      <c r="N6" s="20"/>
      <c r="Q6" s="15"/>
      <c r="R6" s="15"/>
      <c r="S6" s="15"/>
    </row>
    <row r="7" spans="1:19" s="17" customFormat="1" ht="20.100000000000001" customHeight="1">
      <c r="A7" s="19" t="s">
        <v>97</v>
      </c>
      <c r="B7" s="19"/>
      <c r="C7" s="19"/>
      <c r="D7" s="19"/>
      <c r="E7" s="19"/>
      <c r="F7" s="19"/>
      <c r="G7" s="19"/>
      <c r="H7" s="19"/>
      <c r="I7" s="19"/>
      <c r="J7" s="19"/>
      <c r="K7" s="19"/>
      <c r="L7" s="19"/>
      <c r="M7" s="616"/>
      <c r="N7" s="616"/>
      <c r="Q7" s="15"/>
      <c r="R7" s="15"/>
      <c r="S7" s="15"/>
    </row>
    <row r="8" spans="1:19" s="21" customFormat="1" ht="20.100000000000001" customHeight="1">
      <c r="A8" s="624" t="s">
        <v>227</v>
      </c>
      <c r="B8" s="624"/>
      <c r="C8" s="624"/>
      <c r="D8" s="624"/>
      <c r="E8" s="624"/>
      <c r="F8" s="624"/>
      <c r="G8" s="624"/>
      <c r="H8" s="624"/>
      <c r="I8" s="624"/>
      <c r="J8" s="624"/>
      <c r="K8" s="624"/>
      <c r="L8" s="624"/>
      <c r="M8" s="613"/>
      <c r="N8" s="614"/>
    </row>
    <row r="9" spans="1:19" s="624" customFormat="1" ht="20.100000000000001" customHeight="1">
      <c r="A9" s="624" t="s">
        <v>228</v>
      </c>
    </row>
    <row r="10" spans="1:19" s="581" customFormat="1" ht="20.100000000000001" customHeight="1">
      <c r="A10" s="624" t="s">
        <v>229</v>
      </c>
      <c r="B10" s="624"/>
      <c r="C10" s="624"/>
      <c r="D10" s="624"/>
      <c r="E10" s="624"/>
      <c r="F10" s="624"/>
      <c r="G10" s="624"/>
      <c r="H10" s="624"/>
      <c r="I10" s="624"/>
      <c r="J10" s="624"/>
      <c r="K10" s="624"/>
      <c r="L10" s="624"/>
      <c r="M10" s="615"/>
      <c r="N10" s="615"/>
    </row>
    <row r="11" spans="1:19" s="581" customFormat="1" ht="20.100000000000001" customHeight="1">
      <c r="A11" s="624" t="s">
        <v>230</v>
      </c>
      <c r="B11" s="624"/>
      <c r="C11" s="624"/>
      <c r="D11" s="624"/>
      <c r="E11" s="624"/>
      <c r="F11" s="624"/>
      <c r="G11" s="624"/>
      <c r="H11" s="624"/>
      <c r="I11" s="624"/>
      <c r="J11" s="624"/>
      <c r="K11" s="624"/>
      <c r="L11" s="624"/>
      <c r="M11" s="615"/>
      <c r="N11" s="615"/>
    </row>
    <row r="12" spans="1:19" s="624" customFormat="1" ht="20.100000000000001" customHeight="1">
      <c r="A12" s="624" t="s">
        <v>222</v>
      </c>
    </row>
    <row r="13" spans="1:19" s="624" customFormat="1" ht="20.100000000000001" customHeight="1">
      <c r="A13" s="624" t="s">
        <v>223</v>
      </c>
    </row>
    <row r="14" spans="1:19" s="625" customFormat="1" ht="20.100000000000001" customHeight="1">
      <c r="A14" s="625" t="s">
        <v>235</v>
      </c>
    </row>
    <row r="15" spans="1:19" s="625" customFormat="1" ht="20.100000000000001" customHeight="1">
      <c r="A15" s="625" t="s">
        <v>234</v>
      </c>
    </row>
    <row r="16" spans="1:19" s="625" customFormat="1" ht="20.100000000000001" customHeight="1">
      <c r="A16" s="625" t="s">
        <v>232</v>
      </c>
    </row>
    <row r="17" spans="1:17" s="625" customFormat="1" ht="20.100000000000001" customHeight="1">
      <c r="A17" s="625" t="s">
        <v>233</v>
      </c>
    </row>
    <row r="18" spans="1:17" s="581" customFormat="1" ht="20.100000000000001" customHeight="1">
      <c r="A18" s="625" t="s">
        <v>236</v>
      </c>
      <c r="B18" s="625"/>
      <c r="C18" s="625"/>
      <c r="D18" s="625"/>
      <c r="E18" s="625"/>
      <c r="F18" s="625"/>
      <c r="G18" s="625"/>
      <c r="H18" s="625"/>
      <c r="I18" s="625"/>
      <c r="J18" s="625"/>
      <c r="K18" s="625"/>
      <c r="L18" s="625"/>
      <c r="M18" s="19"/>
      <c r="N18" s="19"/>
      <c r="O18" s="582"/>
      <c r="P18" s="582"/>
      <c r="Q18" s="582"/>
    </row>
    <row r="19" spans="1:17" s="581" customFormat="1" ht="20.100000000000001" customHeight="1">
      <c r="A19" s="625" t="s">
        <v>237</v>
      </c>
      <c r="B19" s="625"/>
      <c r="C19" s="625"/>
      <c r="D19" s="625"/>
      <c r="E19" s="625"/>
      <c r="F19" s="625"/>
      <c r="G19" s="625"/>
      <c r="H19" s="625"/>
      <c r="I19" s="625"/>
      <c r="J19" s="625"/>
      <c r="K19" s="625"/>
      <c r="L19" s="625"/>
      <c r="M19" s="19"/>
      <c r="N19" s="19"/>
      <c r="O19" s="582"/>
      <c r="P19" s="582"/>
      <c r="Q19" s="582"/>
    </row>
    <row r="20" spans="1:17" s="581" customFormat="1" ht="20.100000000000001" customHeight="1">
      <c r="A20" s="625" t="s">
        <v>238</v>
      </c>
      <c r="B20" s="625"/>
      <c r="C20" s="625"/>
      <c r="D20" s="625"/>
      <c r="E20" s="625"/>
      <c r="F20" s="625"/>
      <c r="G20" s="625"/>
      <c r="H20" s="625"/>
      <c r="I20" s="625"/>
      <c r="J20" s="625"/>
      <c r="K20" s="625"/>
      <c r="L20" s="625"/>
      <c r="M20" s="19"/>
      <c r="N20" s="19"/>
      <c r="O20" s="582"/>
      <c r="P20" s="582"/>
      <c r="Q20" s="582"/>
    </row>
    <row r="21" spans="1:17" s="581" customFormat="1" ht="20.100000000000001" customHeight="1">
      <c r="A21" s="625" t="s">
        <v>226</v>
      </c>
      <c r="B21" s="625"/>
      <c r="C21" s="625"/>
      <c r="D21" s="625"/>
      <c r="E21" s="625"/>
      <c r="F21" s="625"/>
      <c r="G21" s="625"/>
      <c r="H21" s="625"/>
      <c r="I21" s="625"/>
      <c r="J21" s="625"/>
      <c r="K21" s="625"/>
      <c r="L21" s="625"/>
      <c r="M21" s="19"/>
      <c r="N21" s="19"/>
      <c r="O21" s="582"/>
      <c r="P21" s="582"/>
      <c r="Q21" s="582"/>
    </row>
    <row r="22" spans="1:17" s="581" customFormat="1" ht="20.100000000000001" customHeight="1">
      <c r="A22" s="625" t="s">
        <v>284</v>
      </c>
      <c r="B22" s="626"/>
      <c r="C22" s="626"/>
      <c r="D22" s="626"/>
      <c r="E22" s="626"/>
      <c r="F22" s="626"/>
      <c r="G22" s="626"/>
      <c r="H22" s="626"/>
      <c r="I22" s="626"/>
      <c r="J22" s="626"/>
      <c r="K22" s="626"/>
      <c r="L22" s="626"/>
      <c r="M22" s="19"/>
      <c r="N22" s="19"/>
      <c r="O22" s="582"/>
      <c r="P22" s="582"/>
      <c r="Q22" s="582"/>
    </row>
    <row r="23" spans="1:17" s="581" customFormat="1" ht="20.100000000000001" customHeight="1">
      <c r="A23" s="625" t="s">
        <v>285</v>
      </c>
      <c r="B23" s="625"/>
      <c r="C23" s="625"/>
      <c r="D23" s="625"/>
      <c r="E23" s="625"/>
      <c r="F23" s="625"/>
      <c r="G23" s="625"/>
      <c r="H23" s="625"/>
      <c r="I23" s="625"/>
      <c r="J23" s="625"/>
      <c r="K23" s="625"/>
      <c r="L23" s="625"/>
      <c r="M23" s="19"/>
      <c r="N23" s="19"/>
      <c r="O23" s="582"/>
      <c r="P23" s="582"/>
      <c r="Q23" s="582"/>
    </row>
    <row r="24" spans="1:17" s="12" customFormat="1" ht="14.25">
      <c r="A24" s="613"/>
      <c r="B24" s="613"/>
      <c r="C24" s="613"/>
      <c r="D24" s="613"/>
      <c r="E24" s="613"/>
      <c r="F24" s="613"/>
      <c r="G24" s="613"/>
      <c r="H24" s="613"/>
      <c r="I24" s="613"/>
      <c r="J24" s="613"/>
      <c r="K24" s="613"/>
      <c r="L24" s="613"/>
      <c r="M24" s="19"/>
      <c r="N24" s="19"/>
      <c r="O24" s="11"/>
      <c r="P24" s="11"/>
      <c r="Q24" s="11"/>
    </row>
    <row r="25" spans="1:17" s="12" customFormat="1" ht="15" customHeight="1">
      <c r="A25" s="19" t="s">
        <v>96</v>
      </c>
      <c r="B25" s="19"/>
      <c r="C25" s="617"/>
      <c r="D25" s="617"/>
      <c r="E25" s="617"/>
      <c r="F25" s="617"/>
      <c r="G25" s="617"/>
      <c r="H25" s="617"/>
      <c r="I25" s="617"/>
      <c r="J25" s="617"/>
      <c r="K25" s="617"/>
      <c r="L25" s="617"/>
      <c r="M25" s="19"/>
      <c r="N25" s="19"/>
      <c r="O25" s="11"/>
      <c r="P25" s="11"/>
      <c r="Q25" s="11"/>
    </row>
    <row r="26" spans="1:17" s="581" customFormat="1" ht="20.100000000000001" customHeight="1">
      <c r="A26" s="630" t="s">
        <v>268</v>
      </c>
      <c r="B26" s="630"/>
      <c r="C26" s="630"/>
      <c r="D26" s="630"/>
      <c r="E26" s="630"/>
      <c r="F26" s="630"/>
      <c r="G26" s="630"/>
      <c r="H26" s="630"/>
      <c r="I26" s="630"/>
      <c r="J26" s="630"/>
      <c r="K26" s="630"/>
      <c r="L26" s="630"/>
      <c r="M26" s="630"/>
      <c r="N26" s="630"/>
      <c r="O26" s="582"/>
      <c r="P26" s="582"/>
      <c r="Q26" s="582"/>
    </row>
    <row r="27" spans="1:17" s="581" customFormat="1" ht="20.100000000000001" customHeight="1">
      <c r="A27" s="618" t="s">
        <v>269</v>
      </c>
      <c r="B27" s="611"/>
      <c r="C27" s="611"/>
      <c r="D27" s="611"/>
      <c r="E27" s="611"/>
      <c r="F27" s="611"/>
      <c r="G27" s="611"/>
      <c r="H27" s="611"/>
      <c r="I27" s="611"/>
      <c r="J27" s="612"/>
      <c r="K27" s="612"/>
      <c r="L27" s="612"/>
      <c r="M27" s="19"/>
      <c r="N27" s="19"/>
      <c r="O27" s="582"/>
      <c r="P27" s="582"/>
      <c r="Q27" s="582"/>
    </row>
    <row r="28" spans="1:17" s="581" customFormat="1" ht="20.100000000000001" customHeight="1">
      <c r="A28" s="618" t="s">
        <v>270</v>
      </c>
      <c r="B28" s="611"/>
      <c r="C28" s="611"/>
      <c r="D28" s="611"/>
      <c r="E28" s="611"/>
      <c r="F28" s="611"/>
      <c r="G28" s="611"/>
      <c r="H28" s="611"/>
      <c r="I28" s="611"/>
      <c r="J28" s="612"/>
      <c r="K28" s="612"/>
      <c r="L28" s="612"/>
      <c r="M28" s="19"/>
      <c r="N28" s="19"/>
      <c r="O28" s="582"/>
      <c r="P28" s="582"/>
      <c r="Q28" s="582"/>
    </row>
    <row r="29" spans="1:17" s="581" customFormat="1" ht="20.100000000000001" customHeight="1">
      <c r="A29" s="619" t="s">
        <v>275</v>
      </c>
      <c r="B29" s="611"/>
      <c r="C29" s="611"/>
      <c r="D29" s="611"/>
      <c r="E29" s="611"/>
      <c r="F29" s="611"/>
      <c r="G29" s="611"/>
      <c r="H29" s="611"/>
      <c r="I29" s="611"/>
      <c r="J29" s="612"/>
      <c r="K29" s="612"/>
      <c r="L29" s="612"/>
      <c r="M29" s="19"/>
      <c r="N29" s="19"/>
      <c r="O29" s="582"/>
      <c r="P29" s="582"/>
      <c r="Q29" s="582"/>
    </row>
    <row r="30" spans="1:17" s="581" customFormat="1" ht="20.100000000000001" customHeight="1">
      <c r="A30" s="620" t="s">
        <v>274</v>
      </c>
      <c r="B30" s="611"/>
      <c r="C30" s="611"/>
      <c r="D30" s="611"/>
      <c r="E30" s="611"/>
      <c r="F30" s="611"/>
      <c r="G30" s="611"/>
      <c r="H30" s="611"/>
      <c r="I30" s="611"/>
      <c r="J30" s="612"/>
      <c r="K30" s="612"/>
      <c r="L30" s="612"/>
      <c r="M30" s="19"/>
      <c r="N30" s="19"/>
      <c r="O30" s="582"/>
      <c r="P30" s="582"/>
      <c r="Q30" s="582"/>
    </row>
    <row r="31" spans="1:17" s="581" customFormat="1" ht="20.100000000000001" customHeight="1">
      <c r="A31" s="621" t="s">
        <v>273</v>
      </c>
      <c r="B31" s="611"/>
      <c r="C31" s="611"/>
      <c r="D31" s="611"/>
      <c r="E31" s="611"/>
      <c r="F31" s="611"/>
      <c r="G31" s="611"/>
      <c r="H31" s="611"/>
      <c r="I31" s="611"/>
      <c r="J31" s="612"/>
      <c r="K31" s="612"/>
      <c r="L31" s="612"/>
      <c r="M31" s="19"/>
      <c r="N31" s="19"/>
      <c r="O31" s="582"/>
      <c r="P31" s="582"/>
      <c r="Q31" s="582"/>
    </row>
    <row r="32" spans="1:17" s="581" customFormat="1" ht="20.100000000000001" customHeight="1">
      <c r="A32" s="622" t="s">
        <v>272</v>
      </c>
      <c r="B32" s="611"/>
      <c r="C32" s="611"/>
      <c r="D32" s="611"/>
      <c r="E32" s="611"/>
      <c r="F32" s="611"/>
      <c r="G32" s="611"/>
      <c r="H32" s="611"/>
      <c r="I32" s="611"/>
      <c r="J32" s="612"/>
      <c r="K32" s="612"/>
      <c r="L32" s="612"/>
      <c r="M32" s="19"/>
      <c r="N32" s="19"/>
      <c r="O32" s="582"/>
      <c r="P32" s="582"/>
      <c r="Q32" s="582"/>
    </row>
    <row r="33" spans="1:20" s="581" customFormat="1" ht="20.100000000000001" customHeight="1">
      <c r="A33" s="618" t="s">
        <v>271</v>
      </c>
      <c r="B33" s="611"/>
      <c r="C33" s="611"/>
      <c r="D33" s="611"/>
      <c r="E33" s="611"/>
      <c r="F33" s="611"/>
      <c r="G33" s="611"/>
      <c r="H33" s="611"/>
      <c r="I33" s="611"/>
      <c r="J33" s="612"/>
      <c r="K33" s="612"/>
      <c r="L33" s="612"/>
      <c r="M33" s="19"/>
      <c r="N33" s="19"/>
      <c r="O33" s="582"/>
      <c r="P33" s="582"/>
      <c r="Q33" s="582"/>
    </row>
    <row r="34" spans="1:20" s="12" customFormat="1" ht="15" customHeight="1">
      <c r="A34" s="19"/>
      <c r="B34" s="19"/>
      <c r="C34" s="617"/>
      <c r="D34" s="617"/>
      <c r="E34" s="617"/>
      <c r="F34" s="617"/>
      <c r="G34" s="617"/>
      <c r="H34" s="617"/>
      <c r="I34" s="617"/>
      <c r="J34" s="617"/>
      <c r="K34" s="617"/>
      <c r="L34" s="617"/>
      <c r="M34" s="19"/>
      <c r="N34" s="19"/>
      <c r="O34" s="11"/>
      <c r="P34" s="11"/>
      <c r="Q34" s="11"/>
    </row>
    <row r="35" spans="1:20" s="13" customFormat="1" ht="30" customHeight="1">
      <c r="A35" s="30" t="s">
        <v>4</v>
      </c>
      <c r="B35" s="22"/>
      <c r="C35" s="22"/>
      <c r="D35" s="23"/>
      <c r="E35" s="23"/>
      <c r="F35" s="23"/>
      <c r="G35" s="23"/>
      <c r="H35" s="24"/>
      <c r="I35" s="24"/>
      <c r="J35" s="24"/>
      <c r="K35" s="23"/>
      <c r="L35" s="23"/>
      <c r="M35" s="629"/>
      <c r="N35" s="629"/>
      <c r="O35" s="629"/>
      <c r="P35" s="629"/>
      <c r="Q35" s="629"/>
      <c r="R35" s="629"/>
      <c r="S35" s="629"/>
      <c r="T35" s="629"/>
    </row>
    <row r="36" spans="1:20" s="12" customFormat="1" ht="30" customHeight="1">
      <c r="A36" s="27" t="s">
        <v>5</v>
      </c>
      <c r="B36" s="26" t="s">
        <v>28</v>
      </c>
      <c r="C36" s="26"/>
      <c r="D36" s="26"/>
      <c r="E36" s="26"/>
      <c r="F36" s="23"/>
      <c r="G36" s="23"/>
      <c r="H36" s="24"/>
      <c r="I36" s="24"/>
      <c r="J36" s="24"/>
      <c r="K36" s="23"/>
      <c r="L36" s="23"/>
      <c r="M36" s="11"/>
      <c r="N36" s="11"/>
      <c r="O36" s="11"/>
      <c r="P36" s="11"/>
      <c r="Q36" s="11"/>
    </row>
    <row r="37" spans="1:20" s="3" customFormat="1" ht="15" customHeight="1">
      <c r="A37" s="25"/>
      <c r="B37" s="22"/>
      <c r="C37" s="22"/>
      <c r="D37" s="23"/>
      <c r="E37" s="23"/>
      <c r="F37" s="23"/>
      <c r="G37" s="23"/>
      <c r="H37" s="24"/>
      <c r="I37" s="24"/>
      <c r="J37" s="24"/>
      <c r="K37" s="23"/>
      <c r="L37" s="23"/>
    </row>
    <row r="38" spans="1:20" s="3" customFormat="1" ht="15" customHeight="1">
      <c r="A38" s="22" t="s">
        <v>6</v>
      </c>
      <c r="B38" s="22"/>
      <c r="C38" s="22"/>
      <c r="D38" s="22"/>
      <c r="E38" s="22"/>
      <c r="F38" s="22"/>
      <c r="G38" s="23"/>
      <c r="H38" s="24"/>
      <c r="I38" s="24"/>
      <c r="J38" s="24"/>
      <c r="K38" s="23"/>
      <c r="L38" s="23"/>
    </row>
    <row r="39" spans="1:20" s="3" customFormat="1" ht="15" customHeight="1">
      <c r="A39" s="23"/>
      <c r="B39" s="23"/>
      <c r="C39" s="23"/>
      <c r="D39" s="23"/>
      <c r="E39" s="23"/>
      <c r="F39" s="23"/>
      <c r="G39" s="23"/>
      <c r="H39" s="24"/>
      <c r="I39" s="24"/>
      <c r="J39" s="24"/>
      <c r="K39" s="23"/>
      <c r="L39" s="23"/>
    </row>
    <row r="40" spans="1:20" s="3" customFormat="1" ht="43.5" customHeight="1">
      <c r="A40" s="628" t="s">
        <v>207</v>
      </c>
      <c r="B40" s="628"/>
      <c r="C40" s="628"/>
      <c r="D40" s="628"/>
      <c r="E40" s="628"/>
      <c r="F40" s="628"/>
      <c r="G40" s="628"/>
      <c r="H40" s="628"/>
      <c r="I40" s="628"/>
      <c r="J40" s="628"/>
      <c r="K40" s="628"/>
      <c r="L40" s="28"/>
    </row>
    <row r="41" spans="1:20" s="3" customFormat="1" ht="15" customHeight="1">
      <c r="A41" s="14"/>
      <c r="B41" s="14"/>
      <c r="C41" s="14"/>
      <c r="D41" s="14"/>
      <c r="E41" s="14"/>
      <c r="F41" s="14"/>
      <c r="G41" s="14"/>
      <c r="H41" s="14"/>
      <c r="I41" s="14"/>
      <c r="J41" s="14"/>
      <c r="K41" s="14"/>
      <c r="L41" s="14"/>
    </row>
    <row r="42" spans="1:20" s="3" customFormat="1" ht="15" customHeight="1">
      <c r="A42" s="12"/>
      <c r="B42" s="12"/>
      <c r="C42" s="12"/>
      <c r="D42" s="12"/>
      <c r="E42" s="12"/>
      <c r="F42" s="12"/>
      <c r="G42" s="12"/>
      <c r="H42" s="12"/>
      <c r="I42" s="12"/>
      <c r="J42" s="12"/>
      <c r="K42" s="12"/>
      <c r="L42" s="12"/>
    </row>
    <row r="43" spans="1:20" s="3" customFormat="1" ht="15" customHeight="1">
      <c r="A43" s="12"/>
      <c r="B43" s="12"/>
      <c r="C43" s="12"/>
      <c r="D43" s="12"/>
      <c r="E43" s="12"/>
      <c r="F43" s="12"/>
      <c r="G43" s="12"/>
      <c r="H43" s="12"/>
      <c r="I43" s="12"/>
      <c r="J43" s="12"/>
      <c r="K43" s="12"/>
      <c r="L43" s="12"/>
    </row>
    <row r="44" spans="1:20" s="3" customFormat="1" ht="15" customHeight="1">
      <c r="A44" s="2"/>
      <c r="B44" s="2"/>
      <c r="C44" s="2"/>
      <c r="D44" s="2"/>
      <c r="E44" s="2"/>
      <c r="F44" s="2"/>
      <c r="G44" s="2"/>
      <c r="H44" s="2"/>
      <c r="I44" s="2"/>
      <c r="J44" s="2"/>
      <c r="K44" s="2"/>
      <c r="L44" s="2"/>
    </row>
    <row r="45" spans="1:20" s="3" customFormat="1" ht="15" customHeight="1">
      <c r="A45" s="2"/>
      <c r="B45" s="2"/>
      <c r="C45" s="2"/>
      <c r="D45" s="2"/>
      <c r="E45" s="2"/>
      <c r="F45" s="2"/>
      <c r="G45" s="2"/>
      <c r="H45" s="2"/>
      <c r="I45" s="2"/>
      <c r="J45" s="2"/>
      <c r="K45" s="2"/>
      <c r="L45" s="2"/>
    </row>
    <row r="46" spans="1:20" s="3" customFormat="1" ht="31.5" customHeight="1">
      <c r="A46" s="2"/>
      <c r="B46" s="2"/>
      <c r="C46" s="2"/>
      <c r="D46" s="2"/>
      <c r="E46" s="2"/>
      <c r="F46" s="2"/>
      <c r="G46" s="2"/>
      <c r="H46" s="2"/>
      <c r="I46" s="2"/>
      <c r="J46" s="2"/>
      <c r="K46" s="2"/>
      <c r="L46" s="2"/>
    </row>
    <row r="47" spans="1:20" s="12" customFormat="1" ht="15" customHeight="1">
      <c r="A47" s="2"/>
      <c r="B47" s="2"/>
      <c r="C47" s="2"/>
      <c r="D47" s="2"/>
      <c r="E47" s="2"/>
      <c r="F47" s="2"/>
      <c r="G47" s="2"/>
      <c r="H47" s="2"/>
      <c r="I47" s="2"/>
      <c r="J47" s="2"/>
      <c r="K47" s="2"/>
      <c r="L47" s="2"/>
    </row>
    <row r="48" spans="1:20" s="12" customFormat="1" ht="15" customHeight="1">
      <c r="A48" s="2"/>
      <c r="B48" s="2"/>
      <c r="C48" s="2"/>
      <c r="D48" s="2"/>
      <c r="E48" s="2"/>
      <c r="F48" s="2"/>
      <c r="G48" s="2"/>
      <c r="H48" s="2"/>
      <c r="I48" s="2"/>
      <c r="J48" s="2"/>
      <c r="K48" s="2"/>
      <c r="L48" s="2"/>
    </row>
    <row r="49" spans="1:12" s="12" customFormat="1" ht="15" customHeight="1">
      <c r="A49" s="2"/>
      <c r="B49" s="2"/>
      <c r="C49" s="2"/>
      <c r="D49" s="2"/>
      <c r="E49" s="2"/>
      <c r="F49" s="2"/>
      <c r="G49" s="2"/>
      <c r="H49" s="2"/>
      <c r="I49" s="2"/>
      <c r="J49" s="2"/>
      <c r="K49" s="2"/>
      <c r="L49" s="2"/>
    </row>
  </sheetData>
  <sheetProtection algorithmName="SHA-512" hashValue="zpd1p12+Z7xmyc0VTyG+e3WtZD8lchi6mWPvzlBEatmyHyUCGQkH2Mg2BgZHdyaleGhZ49nsKcstDPmhJWQNqA==" saltValue="182keUjWdt43SVEJioJOlw==" spinCount="100000" sheet="1" formatCells="0" formatColumns="0" formatRows="0" insertColumns="0" insertRows="0" insertHyperlinks="0" deleteColumns="0" deleteRows="0" sort="0" autoFilter="0" pivotTables="0"/>
  <mergeCells count="22">
    <mergeCell ref="A2:L2"/>
    <mergeCell ref="A40:K40"/>
    <mergeCell ref="M35:T35"/>
    <mergeCell ref="A19:L19"/>
    <mergeCell ref="A20:L20"/>
    <mergeCell ref="A21:L21"/>
    <mergeCell ref="A23:L23"/>
    <mergeCell ref="A26:N26"/>
    <mergeCell ref="A3:L3"/>
    <mergeCell ref="A6:L6"/>
    <mergeCell ref="A8:L8"/>
    <mergeCell ref="A10:L10"/>
    <mergeCell ref="A11:L11"/>
    <mergeCell ref="A14:XFD14"/>
    <mergeCell ref="A12:XFD12"/>
    <mergeCell ref="A13:XFD13"/>
    <mergeCell ref="A9:XFD9"/>
    <mergeCell ref="A22:L22"/>
    <mergeCell ref="A18:L18"/>
    <mergeCell ref="A15:XFD15"/>
    <mergeCell ref="A16:XFD16"/>
    <mergeCell ref="A17:XFD17"/>
  </mergeCells>
  <hyperlinks>
    <hyperlink ref="A8" location="'Tab. C1-1web'!A1" display="Tab. C1-1web: Anteil der ausschließlich in der Familie* betreuten unter 3-jährigen Kinder 2012-2019 nach Alter und Wohnort (in %)"/>
    <hyperlink ref="A9" location="'Tab. C1-2web'!A1" display="Tab. C1-2web: Mütter von unter 6-Jährigen 2008 und 2018 nach Alter des jüngsten Kindes, Erwerbstyp und Ländergruppen (Anzahl; in %)"/>
    <hyperlink ref="A11" location="'Tab. C1-4web'!A1" display="Tab. C1-4web: Beendete Leistungsbezüge* des Elterngelds für in den Jahren 2009 bis 2016 geborene Kinder nach Bezugsdauer und Geschlecht der Beziehenden"/>
    <hyperlink ref="A12" location="'Tab. C1-5web'!A1" display="Tab. C1-5web: Gemeinsame Familienaktivitäten von Eltern mit ihren 2- bis unter 6-jährigen Kindern 2019 nach Art der Aktivität und Bildungsabschluss der Eltern (in %)"/>
    <hyperlink ref="A13:D13" location="'Tab. C1-6web'!A1" display="Tab. C1-6web: Gemeinsames Vorlesen von Eltern mit ihren 2- bis unter 6-jährigen Kindern 2019 nach Geschlecht des Kindes, Geschwistern, Migrationshintergrund des Kindes und Erwerbstätigkeit der Mutter (in %)"/>
    <hyperlink ref="A8:L8" location="'Tab.HF01.4-1W'!A1" display="Tab. HF01.4-1: Gewünschte Betreuungsform 2019 nach Alter des Kindes (in %)"/>
    <hyperlink ref="A9:L9" location="'Tab.HF01.4-2W'!A1" display="Tab. HF01.4-2: Gewünschte vs. genutzte Betreuungsform 2019 bei Kidern im Alter von 3 Jahren bis zum Schuleintritt (in %) "/>
    <hyperlink ref="A10:L10" location="'Tab.HF01.4-3W'!A1" display="Tab. HF01.4-3: Gründe der Nichtnutzung 2019 bei unter 3-Jährigen nach Bundesland (in %)"/>
    <hyperlink ref="A11:L11" location="'Tab.HF01.4-4W'!A1" display="Tab HF01.4-4: Gründe der Nichtnutzung 2019 bei unter 3-Jährigen nach Migrationshintergrund (in %)"/>
    <hyperlink ref="A12:L12" location="'Tab.HF01.4-5W'!A1" display="Tab A.1-5: Gewünschter Betreuungsumfang 2019 bei unter 3-Jährigen nach Ländern (in %)"/>
    <hyperlink ref="A13:L13" location="'Tab.HF01.4-6W'!A1" display="Tab. HF01.4-6W: Gewünschter Betreuungsumfang 2019 bei 3-Jährigen bis zum Schuleintritt nach Ländern (in %)"/>
    <hyperlink ref="A14" location="'Tab A.1-7'!A1" display="Tab A.1-7: Kinder unter 6,5 Jahren in der Bevölkerung am 31.12.2018"/>
    <hyperlink ref="A15" location="'Tab A.1-8'!A1" display="Tab A.1-8: Kinder im Alter von unter 6 Jahren (ohne Schulkinder) in Kindertagesbetreuung 2019 nach Altersgruppen und Ländern (ohne Doppelzählung*)"/>
    <hyperlink ref="A16" location="'Tab A.1-9'!A1" display="Tab A.1-9: Kinder im Alter von unter 6 Jahren (ohne Schulkinder) in Kindertagesbetreuung 2019 nach Altersgruppen und Ländern (ohne Doppelzählung*)"/>
    <hyperlink ref="A17" location="'Tab A.1-10'!A1" display="Tab A.1-10: Kinder mit einrichtungsgebundener Eingliederungshilfe in Kindertagesbetreuung* 2019 nach Altersgruppen und Ländern"/>
    <hyperlink ref="A18" location="'Tab A.1-11'!A1" display="Tab A.1-11: Kinder im Alter von unter 3 Jahren in Kindertagesbetreuung 2019 nach vertraglich vereinbartem Betreuungsumfang und Ländern"/>
    <hyperlink ref="A19" location="'Tab A.1-12'!A1" display="Tab A.1-12: Kinder im Alter von 3 Jahren bis zum Schuleintritt in Tageseinrichtungen und Tagespflege 2019 nach vertraglich vereinbartem Betreuungsumfang und Ländern"/>
    <hyperlink ref="A20" location="'Tab A.1-13'!A1" display="Tab A.1-13: Öffnungs- und Schließzeitpunkte (kummulativ) von Kindertageseinrichtungen 2019 nach Ländern"/>
    <hyperlink ref="A21" location="'Tab A.1-14'!A1" display="Tab A.1-14: Kindertageseinrichtungen* 2019 nach Öffnungsdauern und Ländern"/>
    <hyperlink ref="A23" location="'Tab A.1-15'!A1" display="Tab A.1-15: Kinder in Kindertageseinrichtungen, deren Betreuung über Mittag unterbrochen wird, 2019 nach Altersgruppen und Ländern"/>
    <hyperlink ref="A14:L14" location="'Tab.HF01.4-7W'!A1" display="Tab. HF01.4-7W: Kinder unter 6,5 Jahren in der Bevölkerung am 31.12.2018"/>
    <hyperlink ref="A15:L15" location="'Tab.HF01.4-8W'!A1" display="Tab. HF01.4-9W: Kinder im Alter von unter 6 Jahren (ohne Schulkinder) in Kindertagesbetreuung 2019 nach Altersgruppen und Ländern (ohne Doppelzählung)"/>
    <hyperlink ref="A16:L16" location="'Tab.HF01.4-9W'!A1" display="Tab A.1-9: Kinder im Alter von unter 6 Jahren (ohne Schulkinder) in Kindertagesbetreuung 2019 nach Altersgruppen und Ländern (ohne Doppelzählung)"/>
    <hyperlink ref="A17:L17" location="'Tab.HF01.4-10W'!A1" display="Tab A.1-10: Kinder mit einrichtungsgebundener Eingliederungshilfe in Kindertagesbetreuung 2019 nach Altersgruppen und Ländern"/>
    <hyperlink ref="A18:L18" location="'Tab.HF01.4-11W'!A1" display="Tab A.1-11: Kinder im Alter von unter 3 Jahren in Kindertagesbetreuung 2019 nach vertraglich vereinbartem Betreuungsumfang und Ländern"/>
    <hyperlink ref="A19:L19" location="'Tab.HF01.4-12W'!A1" display="Tab A.1-12: Kinder im Alter von 3 Jahren bis zum Schuleintritt in Tageseinrichtungen und Tagespflege 2019 nach vertraglich vereinbartem Betreuungsumfang und Ländern"/>
    <hyperlink ref="A20:L20" location="'Tab.HF01.4-13W'!A1" display="Tab A.1-13: Öffnungs- und Schließzeitpunkte (kummulativ) von Kindertageseinrichtungen 2019 nach Ländern"/>
    <hyperlink ref="A21:L21" location="'Tab.HF01.4-14W'!A1" display="Tab A.1-14: Kindertageseinrichtungen 2019 nach Öffnungsdauern und Ländern"/>
    <hyperlink ref="A23:L23" location="'Tab.HF01.4-16W'!A1" display="Tab. HF01.4-16W: Kinder in Kindertageseinrichtungen, deren Betreuung über Mittag unterbrochen wird, 2019 nach Altersgruppen und Ländern"/>
    <hyperlink ref="A26:N26" location="'Abb. HF01.4-1'!A1" display="Abb. HF01.4-1: Gewünschte Betreuungsform bei unter 3-Jährigen Kindern nach Bundesländern (in %)"/>
    <hyperlink ref="A27" location="'Abb. HF01.4-2'!A1" display="Abb. HF01.4-2: Kinder im Alter von unter 3 Jahren (ohne Schulkinder) in Kindertagesbetreuung 2019 nach Ländern (ohne Doppelzählung*)"/>
    <hyperlink ref="A28" location="'Abb. HF01.4-3'!A1" display="Abb. HF01.4-3: Kinder im Alter von 3 bis unter 6 Jahren (ohne Schulkinder) in Kindertagesbetreuung 2019 nach Ländern, ohne Doppelzählung*"/>
    <hyperlink ref="A29" location="'Abb. HF01.4-4'!A1" display="Abb. HF01.4-4: Kindern mit nichtdeutscher Familiensprache 2019 nach dem Anteil der Kinder mit nichtdeutscher Familiensprache in der Kindertageseinrichtungen (Segregation)*"/>
    <hyperlink ref="A30" location="'Abb. HF01.4-5'!A1" display="Abb. HF01.4-5: Kinder bis zum Schuleintritt in Kindertagesbetreuung 2019 nach vertraglich vereinbartem Betreuungsumfang und Ländern"/>
    <hyperlink ref="A31" location="'Abb.HF01.4-6'!A1" display="Abb. HF01.4-6: Bedarf an erweiterten Betreuungszeiten 2019 nach Ländern und Alter des Kindes (in %)"/>
    <hyperlink ref="A32" location="'Abb. HF01.4-7'!A1" display="Abb. HF01.4-7: Gründe der Nichtnutzung 2019 bei unter 3-Jährigen  (in %)"/>
    <hyperlink ref="A33" location="'Abb. HF01.4-8'!A1" display="Abb. HF01.4-8: Wichtigkeit der Auswahlkriterien bei der Wahl der Kindertagesbetreuung 2019 "/>
    <hyperlink ref="A22:L22" location="'Tab. HF01.4-15W'!A1" display="Tab. HF01.4-15W: Gründe der Nichtnutzung 2019 bei unter 3-Jährigen nach Bundesland (in %)"/>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V35"/>
  <sheetViews>
    <sheetView workbookViewId="0">
      <selection activeCell="N13" sqref="N13"/>
    </sheetView>
  </sheetViews>
  <sheetFormatPr baseColWidth="10" defaultRowHeight="15"/>
  <cols>
    <col min="1" max="1" width="33.140625" customWidth="1"/>
    <col min="2" max="2" width="5.140625" customWidth="1"/>
    <col min="3" max="3" width="4.7109375" customWidth="1"/>
    <col min="4" max="5" width="6.7109375" customWidth="1"/>
    <col min="6" max="6" width="7" customWidth="1"/>
    <col min="7" max="7" width="5.85546875" customWidth="1"/>
    <col min="8" max="8" width="6.85546875" customWidth="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c r="A2" s="51" t="s">
        <v>283</v>
      </c>
      <c r="B2" s="51"/>
      <c r="C2" s="51"/>
      <c r="D2" s="51"/>
      <c r="E2" s="51"/>
      <c r="F2" s="51"/>
      <c r="G2" s="51"/>
      <c r="H2" s="47"/>
      <c r="I2" s="47"/>
      <c r="J2" s="47"/>
      <c r="K2" s="47"/>
      <c r="L2" s="47"/>
    </row>
    <row r="3" spans="1:22" ht="22.5" customHeight="1" thickBot="1">
      <c r="A3" s="337" t="s">
        <v>76</v>
      </c>
      <c r="B3" s="338" t="s">
        <v>77</v>
      </c>
      <c r="C3" s="338" t="s">
        <v>78</v>
      </c>
      <c r="D3" s="338" t="s">
        <v>24</v>
      </c>
      <c r="E3" s="338" t="s">
        <v>79</v>
      </c>
      <c r="F3" s="338" t="s">
        <v>25</v>
      </c>
      <c r="G3" s="338" t="s">
        <v>80</v>
      </c>
      <c r="H3" s="338" t="s">
        <v>81</v>
      </c>
      <c r="I3" s="338" t="s">
        <v>82</v>
      </c>
      <c r="J3" s="339" t="s">
        <v>26</v>
      </c>
      <c r="K3" s="47"/>
      <c r="L3" s="47"/>
    </row>
    <row r="4" spans="1:22">
      <c r="A4" s="286" t="s">
        <v>48</v>
      </c>
      <c r="B4" s="287">
        <v>2</v>
      </c>
      <c r="C4" s="287">
        <v>3</v>
      </c>
      <c r="D4" s="287">
        <v>5</v>
      </c>
      <c r="E4" s="287">
        <v>5</v>
      </c>
      <c r="F4" s="287">
        <v>6</v>
      </c>
      <c r="G4" s="287">
        <v>6</v>
      </c>
      <c r="H4" s="287">
        <v>6</v>
      </c>
      <c r="I4" s="288">
        <v>4.9721595253248827</v>
      </c>
      <c r="J4" s="289">
        <v>1.5111351046920145E-2</v>
      </c>
      <c r="K4" s="47"/>
      <c r="L4" s="47"/>
    </row>
    <row r="5" spans="1:22">
      <c r="A5" s="290" t="s">
        <v>83</v>
      </c>
      <c r="B5" s="291">
        <v>3</v>
      </c>
      <c r="C5" s="291">
        <v>4</v>
      </c>
      <c r="D5" s="291">
        <v>5</v>
      </c>
      <c r="E5" s="291">
        <v>6</v>
      </c>
      <c r="F5" s="291">
        <v>6</v>
      </c>
      <c r="G5" s="291">
        <v>6</v>
      </c>
      <c r="H5" s="291">
        <v>6</v>
      </c>
      <c r="I5" s="292">
        <v>5.2294966092940474</v>
      </c>
      <c r="J5" s="293">
        <v>1.2062393105628183E-2</v>
      </c>
      <c r="K5" s="47"/>
      <c r="L5" s="47"/>
    </row>
    <row r="6" spans="1:22">
      <c r="A6" s="286" t="s">
        <v>84</v>
      </c>
      <c r="B6" s="287">
        <v>1</v>
      </c>
      <c r="C6" s="287">
        <v>1</v>
      </c>
      <c r="D6" s="287">
        <v>1</v>
      </c>
      <c r="E6" s="287">
        <v>2</v>
      </c>
      <c r="F6" s="287">
        <v>4</v>
      </c>
      <c r="G6" s="287">
        <v>5</v>
      </c>
      <c r="H6" s="287">
        <v>6</v>
      </c>
      <c r="I6" s="288">
        <v>2.5080208939621236</v>
      </c>
      <c r="J6" s="289">
        <v>1.9800653378943434E-2</v>
      </c>
      <c r="K6" s="47"/>
      <c r="L6" s="47"/>
    </row>
    <row r="7" spans="1:22">
      <c r="A7" s="290" t="s">
        <v>85</v>
      </c>
      <c r="B7" s="291">
        <v>1</v>
      </c>
      <c r="C7" s="291">
        <v>2</v>
      </c>
      <c r="D7" s="291">
        <v>3</v>
      </c>
      <c r="E7" s="291">
        <v>4</v>
      </c>
      <c r="F7" s="291">
        <v>5</v>
      </c>
      <c r="G7" s="291">
        <v>6</v>
      </c>
      <c r="H7" s="291">
        <v>6</v>
      </c>
      <c r="I7" s="292">
        <v>4.2080439384949804</v>
      </c>
      <c r="J7" s="293">
        <v>1.646994010511196E-2</v>
      </c>
      <c r="K7" s="47"/>
      <c r="L7" s="47"/>
    </row>
    <row r="8" spans="1:22">
      <c r="A8" s="286" t="s">
        <v>40</v>
      </c>
      <c r="B8" s="287">
        <v>1</v>
      </c>
      <c r="C8" s="287">
        <v>1</v>
      </c>
      <c r="D8" s="287">
        <v>2</v>
      </c>
      <c r="E8" s="287">
        <v>4</v>
      </c>
      <c r="F8" s="287">
        <v>5</v>
      </c>
      <c r="G8" s="287">
        <v>6</v>
      </c>
      <c r="H8" s="287">
        <v>6</v>
      </c>
      <c r="I8" s="288">
        <v>3.603474081744368</v>
      </c>
      <c r="J8" s="289">
        <v>1.8294804703091156E-2</v>
      </c>
      <c r="K8" s="47"/>
      <c r="L8" s="47"/>
    </row>
    <row r="9" spans="1:22">
      <c r="A9" s="290" t="s">
        <v>86</v>
      </c>
      <c r="B9" s="291">
        <v>1</v>
      </c>
      <c r="C9" s="291">
        <v>1</v>
      </c>
      <c r="D9" s="291">
        <v>1</v>
      </c>
      <c r="E9" s="291">
        <v>4</v>
      </c>
      <c r="F9" s="291">
        <v>5</v>
      </c>
      <c r="G9" s="291">
        <v>6</v>
      </c>
      <c r="H9" s="291">
        <v>6</v>
      </c>
      <c r="I9" s="292">
        <v>3.3035945135590259</v>
      </c>
      <c r="J9" s="293">
        <v>2.2211230190153083E-2</v>
      </c>
      <c r="K9" s="47"/>
      <c r="L9" s="47"/>
    </row>
    <row r="10" spans="1:22" ht="27" customHeight="1">
      <c r="A10" s="286" t="s">
        <v>87</v>
      </c>
      <c r="B10" s="287">
        <v>1</v>
      </c>
      <c r="C10" s="287">
        <v>2</v>
      </c>
      <c r="D10" s="287">
        <v>3</v>
      </c>
      <c r="E10" s="287">
        <v>4</v>
      </c>
      <c r="F10" s="287">
        <v>5</v>
      </c>
      <c r="G10" s="287">
        <v>6</v>
      </c>
      <c r="H10" s="287">
        <v>6</v>
      </c>
      <c r="I10" s="288">
        <v>4.1984936552261658</v>
      </c>
      <c r="J10" s="289">
        <v>1.5653188713731683E-2</v>
      </c>
      <c r="K10" s="47"/>
      <c r="L10" s="47"/>
    </row>
    <row r="11" spans="1:22">
      <c r="A11" s="290" t="s">
        <v>88</v>
      </c>
      <c r="B11" s="291">
        <v>2</v>
      </c>
      <c r="C11" s="291">
        <v>3</v>
      </c>
      <c r="D11" s="291">
        <v>4</v>
      </c>
      <c r="E11" s="291">
        <v>5</v>
      </c>
      <c r="F11" s="291">
        <v>5</v>
      </c>
      <c r="G11" s="291">
        <v>6</v>
      </c>
      <c r="H11" s="291">
        <v>6</v>
      </c>
      <c r="I11" s="292">
        <v>4.3806301551954006</v>
      </c>
      <c r="J11" s="293">
        <v>1.4974988355746718E-2</v>
      </c>
      <c r="K11" s="47"/>
      <c r="L11" s="47"/>
    </row>
    <row r="12" spans="1:22" ht="24">
      <c r="A12" s="286" t="s">
        <v>89</v>
      </c>
      <c r="B12" s="287">
        <v>1</v>
      </c>
      <c r="C12" s="287">
        <v>1</v>
      </c>
      <c r="D12" s="287">
        <v>3</v>
      </c>
      <c r="E12" s="287">
        <v>4</v>
      </c>
      <c r="F12" s="287">
        <v>5</v>
      </c>
      <c r="G12" s="287">
        <v>6</v>
      </c>
      <c r="H12" s="287">
        <v>6</v>
      </c>
      <c r="I12" s="288">
        <v>3.9754468528494571</v>
      </c>
      <c r="J12" s="289">
        <v>1.8126346925033582E-2</v>
      </c>
      <c r="K12" s="47"/>
      <c r="L12" s="47"/>
    </row>
    <row r="13" spans="1:22">
      <c r="A13" s="290" t="s">
        <v>90</v>
      </c>
      <c r="B13" s="291">
        <v>3</v>
      </c>
      <c r="C13" s="291">
        <v>4</v>
      </c>
      <c r="D13" s="291">
        <v>4</v>
      </c>
      <c r="E13" s="291">
        <v>5</v>
      </c>
      <c r="F13" s="291">
        <v>6</v>
      </c>
      <c r="G13" s="291">
        <v>6</v>
      </c>
      <c r="H13" s="291">
        <v>6</v>
      </c>
      <c r="I13" s="292">
        <v>4.8245688996187548</v>
      </c>
      <c r="J13" s="293">
        <v>1.5482098934371268E-2</v>
      </c>
      <c r="K13" s="47"/>
      <c r="L13" s="47"/>
    </row>
    <row r="14" spans="1:22">
      <c r="A14" s="286" t="s">
        <v>91</v>
      </c>
      <c r="B14" s="287">
        <v>3</v>
      </c>
      <c r="C14" s="287">
        <v>4</v>
      </c>
      <c r="D14" s="287">
        <v>5</v>
      </c>
      <c r="E14" s="287">
        <v>5</v>
      </c>
      <c r="F14" s="287">
        <v>6</v>
      </c>
      <c r="G14" s="287">
        <v>6</v>
      </c>
      <c r="H14" s="287">
        <v>6</v>
      </c>
      <c r="I14" s="288">
        <v>4.9929077247192071</v>
      </c>
      <c r="J14" s="289">
        <v>1.0769308604832399E-2</v>
      </c>
      <c r="K14" s="47"/>
      <c r="L14" s="47"/>
    </row>
    <row r="15" spans="1:22" ht="24">
      <c r="A15" s="294" t="s">
        <v>92</v>
      </c>
      <c r="B15" s="295">
        <v>2</v>
      </c>
      <c r="C15" s="295">
        <v>3</v>
      </c>
      <c r="D15" s="295">
        <v>4</v>
      </c>
      <c r="E15" s="295">
        <v>5</v>
      </c>
      <c r="F15" s="295">
        <v>6</v>
      </c>
      <c r="G15" s="295">
        <v>6</v>
      </c>
      <c r="H15" s="295">
        <v>6</v>
      </c>
      <c r="I15" s="296">
        <v>4.8674859891899693</v>
      </c>
      <c r="J15" s="297">
        <v>1.3926034748465071E-2</v>
      </c>
      <c r="K15" s="47"/>
      <c r="L15" s="47"/>
    </row>
    <row r="16" spans="1:22">
      <c r="A16" s="110" t="s">
        <v>93</v>
      </c>
      <c r="B16" s="110"/>
      <c r="C16" s="110"/>
      <c r="D16" s="110"/>
      <c r="E16" s="110"/>
      <c r="F16" s="110"/>
      <c r="G16" s="110"/>
      <c r="H16" s="110"/>
      <c r="I16" s="110"/>
      <c r="J16" s="110"/>
      <c r="K16" s="110"/>
      <c r="L16" s="110"/>
    </row>
    <row r="17" spans="1:12">
      <c r="A17" s="110" t="s">
        <v>94</v>
      </c>
      <c r="B17" s="110"/>
      <c r="C17" s="110"/>
      <c r="D17" s="110"/>
      <c r="E17" s="110"/>
      <c r="F17" s="110"/>
      <c r="G17" s="110"/>
      <c r="H17" s="110"/>
      <c r="I17" s="110"/>
      <c r="J17" s="110"/>
      <c r="K17" s="110"/>
      <c r="L17" s="110"/>
    </row>
    <row r="18" spans="1:12">
      <c r="A18" s="110" t="s">
        <v>95</v>
      </c>
      <c r="B18" s="110"/>
      <c r="C18" s="110"/>
      <c r="D18" s="110"/>
      <c r="E18" s="110"/>
      <c r="F18" s="110"/>
      <c r="G18" s="110"/>
      <c r="H18" s="110"/>
      <c r="I18" s="110"/>
      <c r="J18" s="110"/>
      <c r="K18" s="110"/>
      <c r="L18" s="110"/>
    </row>
    <row r="19" spans="1:12">
      <c r="A19" s="110"/>
      <c r="B19" s="110"/>
      <c r="C19" s="110"/>
      <c r="D19" s="110"/>
      <c r="E19" s="110"/>
      <c r="F19" s="110"/>
      <c r="G19" s="110"/>
      <c r="H19" s="110"/>
      <c r="I19" s="110"/>
      <c r="J19" s="110"/>
      <c r="K19" s="110"/>
      <c r="L19" s="110"/>
    </row>
    <row r="20" spans="1:12">
      <c r="A20" s="110"/>
      <c r="B20" s="110"/>
      <c r="C20" s="110"/>
      <c r="D20" s="110"/>
      <c r="E20" s="110"/>
      <c r="F20" s="110"/>
      <c r="G20" s="110"/>
      <c r="H20" s="298"/>
      <c r="I20" s="685"/>
      <c r="J20" s="685"/>
      <c r="K20" s="685"/>
      <c r="L20" s="685"/>
    </row>
    <row r="21" spans="1:12">
      <c r="A21" s="47"/>
      <c r="B21" s="47"/>
      <c r="C21" s="47"/>
      <c r="D21" s="51"/>
      <c r="E21" s="51"/>
      <c r="F21" s="51"/>
      <c r="G21" s="47"/>
      <c r="H21" s="47"/>
      <c r="I21" s="51"/>
      <c r="J21" s="51"/>
      <c r="K21" s="51"/>
      <c r="L21" s="47"/>
    </row>
    <row r="22" spans="1:12">
      <c r="A22" s="47"/>
      <c r="B22" s="47"/>
      <c r="C22" s="47"/>
      <c r="D22" s="284"/>
      <c r="E22" s="284"/>
      <c r="F22" s="284"/>
      <c r="G22" s="284"/>
      <c r="H22" s="284"/>
      <c r="I22" s="284"/>
      <c r="J22" s="284"/>
      <c r="K22" s="284"/>
      <c r="L22" s="284"/>
    </row>
    <row r="23" spans="1:12">
      <c r="D23" s="53"/>
      <c r="E23" s="53"/>
      <c r="G23" s="53"/>
      <c r="H23" s="53"/>
      <c r="J23" s="53"/>
      <c r="L23" s="53"/>
    </row>
    <row r="24" spans="1:12">
      <c r="D24" s="53"/>
      <c r="E24" s="53"/>
      <c r="G24" s="53"/>
      <c r="H24" s="53"/>
      <c r="J24" s="53"/>
      <c r="L24" s="53"/>
    </row>
    <row r="25" spans="1:12">
      <c r="D25" s="53"/>
      <c r="E25" s="53"/>
      <c r="G25" s="53"/>
      <c r="H25" s="53"/>
      <c r="J25" s="53"/>
      <c r="L25" s="53"/>
    </row>
    <row r="26" spans="1:12">
      <c r="D26" s="53"/>
      <c r="E26" s="53"/>
      <c r="G26" s="53"/>
      <c r="H26" s="53"/>
      <c r="J26" s="53"/>
      <c r="L26" s="53"/>
    </row>
    <row r="27" spans="1:12">
      <c r="D27" s="53"/>
      <c r="E27" s="53"/>
      <c r="G27" s="53"/>
      <c r="H27" s="53"/>
      <c r="J27" s="53"/>
      <c r="L27" s="53"/>
    </row>
    <row r="28" spans="1:12">
      <c r="D28" s="53"/>
      <c r="E28" s="53"/>
      <c r="G28" s="53"/>
      <c r="H28" s="53"/>
      <c r="J28" s="53"/>
      <c r="L28" s="53"/>
    </row>
    <row r="29" spans="1:12">
      <c r="D29" s="53"/>
      <c r="E29" s="53"/>
      <c r="G29" s="53"/>
      <c r="H29" s="53"/>
      <c r="J29" s="53"/>
      <c r="L29" s="53"/>
    </row>
    <row r="30" spans="1:12">
      <c r="D30" s="53"/>
      <c r="E30" s="53"/>
      <c r="G30" s="53"/>
      <c r="H30" s="53"/>
      <c r="J30" s="53"/>
      <c r="L30" s="53"/>
    </row>
    <row r="31" spans="1:12">
      <c r="D31" s="53"/>
      <c r="E31" s="53"/>
      <c r="G31" s="53"/>
      <c r="H31" s="53"/>
      <c r="J31" s="53"/>
      <c r="L31" s="53"/>
    </row>
    <row r="32" spans="1:12">
      <c r="D32" s="53"/>
      <c r="E32" s="53"/>
      <c r="G32" s="53"/>
      <c r="H32" s="53"/>
      <c r="J32" s="53"/>
      <c r="L32" s="53"/>
    </row>
    <row r="33" spans="4:12">
      <c r="D33" s="53"/>
      <c r="E33" s="53"/>
      <c r="G33" s="53"/>
      <c r="H33" s="53"/>
      <c r="J33" s="53"/>
      <c r="L33" s="53"/>
    </row>
    <row r="34" spans="4:12">
      <c r="D34" s="53"/>
      <c r="E34" s="53"/>
      <c r="G34" s="53"/>
      <c r="H34" s="53"/>
      <c r="J34" s="53"/>
      <c r="L34" s="53"/>
    </row>
    <row r="35" spans="4:12">
      <c r="D35" s="53"/>
      <c r="E35" s="53"/>
      <c r="G35" s="53"/>
      <c r="H35" s="53"/>
      <c r="J35" s="53"/>
      <c r="L35" s="53"/>
    </row>
  </sheetData>
  <mergeCells count="2">
    <mergeCell ref="I20:L20"/>
    <mergeCell ref="A1:V1"/>
  </mergeCells>
  <hyperlinks>
    <hyperlink ref="A1" location="Inhalt!A1" display="zurück 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V32"/>
  <sheetViews>
    <sheetView workbookViewId="0">
      <selection activeCell="A3" sqref="A3:A6"/>
    </sheetView>
  </sheetViews>
  <sheetFormatPr baseColWidth="10" defaultRowHeight="15"/>
  <cols>
    <col min="1" max="1" width="23.28515625" customWidth="1"/>
    <col min="2" max="4" width="15.7109375" customWidth="1"/>
  </cols>
  <sheetData>
    <row r="1" spans="1:22" ht="30" customHeight="1">
      <c r="A1" s="580" t="s">
        <v>0</v>
      </c>
      <c r="B1" s="580"/>
      <c r="C1" s="580"/>
      <c r="D1" s="580"/>
      <c r="E1" s="580"/>
      <c r="F1" s="580"/>
      <c r="G1" s="580"/>
      <c r="H1" s="580"/>
      <c r="I1" s="580"/>
      <c r="J1" s="580"/>
      <c r="K1" s="580"/>
      <c r="L1" s="580"/>
      <c r="M1" s="580"/>
      <c r="N1" s="580"/>
      <c r="O1" s="580"/>
      <c r="P1" s="580"/>
      <c r="Q1" s="580"/>
      <c r="R1" s="580"/>
      <c r="S1" s="580"/>
      <c r="T1" s="580"/>
      <c r="U1" s="580"/>
      <c r="V1" s="580"/>
    </row>
    <row r="2" spans="1:22">
      <c r="A2" s="329" t="s">
        <v>219</v>
      </c>
      <c r="B2" s="51"/>
      <c r="C2" s="51"/>
      <c r="D2" s="51"/>
      <c r="E2" s="51"/>
      <c r="F2" s="299"/>
      <c r="G2" s="299"/>
      <c r="H2" s="299"/>
      <c r="I2" s="299"/>
      <c r="J2" s="299"/>
      <c r="K2" s="299"/>
      <c r="L2" s="299"/>
      <c r="M2" s="299"/>
      <c r="N2" s="299"/>
      <c r="O2" s="299"/>
    </row>
    <row r="3" spans="1:22" ht="15.75" customHeight="1">
      <c r="A3" s="689" t="s">
        <v>98</v>
      </c>
      <c r="B3" s="694" t="s">
        <v>157</v>
      </c>
      <c r="C3" s="694" t="s">
        <v>203</v>
      </c>
      <c r="D3" s="686" t="s">
        <v>204</v>
      </c>
      <c r="E3" s="51"/>
      <c r="F3" s="299"/>
      <c r="G3" s="299"/>
      <c r="H3" s="299"/>
      <c r="I3" s="299"/>
      <c r="J3" s="299"/>
      <c r="K3" s="299"/>
      <c r="L3" s="299"/>
      <c r="M3" s="299"/>
      <c r="N3" s="299"/>
      <c r="O3" s="299"/>
    </row>
    <row r="4" spans="1:22">
      <c r="A4" s="690"/>
      <c r="B4" s="695"/>
      <c r="C4" s="695"/>
      <c r="D4" s="687"/>
      <c r="E4" s="51"/>
      <c r="F4" s="299"/>
      <c r="G4" s="299"/>
      <c r="H4" s="299"/>
      <c r="I4" s="299"/>
      <c r="J4" s="299"/>
      <c r="K4" s="299"/>
      <c r="L4" s="299"/>
      <c r="M4" s="299"/>
      <c r="N4" s="299"/>
      <c r="O4" s="299"/>
    </row>
    <row r="5" spans="1:22">
      <c r="A5" s="690"/>
      <c r="B5" s="696"/>
      <c r="C5" s="696"/>
      <c r="D5" s="688"/>
      <c r="E5" s="51"/>
      <c r="F5" s="299"/>
      <c r="G5" s="299"/>
      <c r="H5" s="299"/>
      <c r="I5" s="299"/>
      <c r="J5" s="299"/>
      <c r="K5" s="299"/>
      <c r="L5" s="299"/>
      <c r="M5" s="299"/>
      <c r="N5" s="299"/>
      <c r="O5" s="299"/>
    </row>
    <row r="6" spans="1:22" ht="15.75" thickBot="1">
      <c r="A6" s="691"/>
      <c r="B6" s="692" t="s">
        <v>107</v>
      </c>
      <c r="C6" s="692"/>
      <c r="D6" s="693"/>
      <c r="E6" s="51"/>
      <c r="F6" s="299"/>
      <c r="G6" s="299"/>
      <c r="H6" s="299"/>
      <c r="I6" s="299"/>
      <c r="J6" s="299"/>
      <c r="K6" s="299"/>
      <c r="L6" s="299"/>
      <c r="M6" s="299"/>
      <c r="N6" s="299"/>
      <c r="O6" s="299"/>
    </row>
    <row r="7" spans="1:22">
      <c r="A7" s="332" t="s">
        <v>7</v>
      </c>
      <c r="B7" s="330">
        <v>327277</v>
      </c>
      <c r="C7" s="330">
        <v>358929</v>
      </c>
      <c r="D7" s="330">
        <v>686206</v>
      </c>
      <c r="E7" s="299"/>
      <c r="F7" s="299"/>
      <c r="G7" s="299"/>
      <c r="H7" s="299"/>
      <c r="I7" s="299"/>
      <c r="J7" s="299"/>
      <c r="K7" s="299"/>
      <c r="L7" s="299"/>
      <c r="M7" s="299"/>
      <c r="N7" s="299"/>
      <c r="O7" s="299"/>
    </row>
    <row r="8" spans="1:22">
      <c r="A8" s="331" t="s">
        <v>8</v>
      </c>
      <c r="B8" s="120">
        <v>383864</v>
      </c>
      <c r="C8" s="120">
        <v>420004.5</v>
      </c>
      <c r="D8" s="120">
        <v>803868.5</v>
      </c>
      <c r="E8" s="299"/>
      <c r="F8" s="299"/>
      <c r="G8" s="299"/>
      <c r="H8" s="299"/>
      <c r="I8" s="299"/>
      <c r="J8" s="299"/>
      <c r="K8" s="299"/>
      <c r="L8" s="299"/>
      <c r="M8" s="299"/>
      <c r="N8" s="299"/>
      <c r="O8" s="299"/>
    </row>
    <row r="9" spans="1:22">
      <c r="A9" s="332" t="s">
        <v>9</v>
      </c>
      <c r="B9" s="330">
        <v>118606</v>
      </c>
      <c r="C9" s="330">
        <v>126651.5</v>
      </c>
      <c r="D9" s="330">
        <v>245257.5</v>
      </c>
      <c r="E9" s="299"/>
      <c r="F9" s="299"/>
      <c r="G9" s="299"/>
      <c r="H9" s="299"/>
      <c r="I9" s="299"/>
      <c r="J9" s="299"/>
      <c r="K9" s="299"/>
      <c r="L9" s="299"/>
      <c r="M9" s="299"/>
      <c r="N9" s="299"/>
      <c r="O9" s="299"/>
    </row>
    <row r="10" spans="1:22">
      <c r="A10" s="331" t="s">
        <v>10</v>
      </c>
      <c r="B10" s="120">
        <v>64231</v>
      </c>
      <c r="C10" s="120">
        <v>77649.5</v>
      </c>
      <c r="D10" s="120">
        <v>141880.5</v>
      </c>
      <c r="E10" s="299"/>
      <c r="F10" s="299"/>
      <c r="G10" s="299"/>
      <c r="H10" s="299"/>
      <c r="I10" s="299"/>
      <c r="J10" s="299"/>
      <c r="K10" s="299"/>
      <c r="L10" s="299"/>
      <c r="M10" s="299"/>
      <c r="N10" s="299"/>
      <c r="O10" s="299"/>
    </row>
    <row r="11" spans="1:22">
      <c r="A11" s="332" t="s">
        <v>11</v>
      </c>
      <c r="B11" s="330">
        <v>20588</v>
      </c>
      <c r="C11" s="330">
        <v>21903</v>
      </c>
      <c r="D11" s="330">
        <v>42491</v>
      </c>
      <c r="E11" s="299"/>
      <c r="F11" s="299"/>
      <c r="G11" s="299"/>
      <c r="H11" s="299"/>
      <c r="I11" s="299"/>
      <c r="J11" s="299"/>
      <c r="K11" s="299"/>
      <c r="L11" s="299"/>
      <c r="M11" s="299"/>
      <c r="N11" s="299"/>
      <c r="O11" s="299"/>
    </row>
    <row r="12" spans="1:22">
      <c r="A12" s="331" t="s">
        <v>12</v>
      </c>
      <c r="B12" s="120">
        <v>61527</v>
      </c>
      <c r="C12" s="120">
        <v>63612.5</v>
      </c>
      <c r="D12" s="120">
        <v>125139.5</v>
      </c>
      <c r="E12" s="299"/>
      <c r="F12" s="299"/>
      <c r="G12" s="299"/>
      <c r="H12" s="299"/>
      <c r="I12" s="299"/>
      <c r="J12" s="299"/>
      <c r="K12" s="299"/>
      <c r="L12" s="299"/>
      <c r="M12" s="299"/>
      <c r="N12" s="299"/>
      <c r="O12" s="299"/>
    </row>
    <row r="13" spans="1:22">
      <c r="A13" s="332" t="s">
        <v>13</v>
      </c>
      <c r="B13" s="330">
        <v>184136</v>
      </c>
      <c r="C13" s="330">
        <v>202947.5</v>
      </c>
      <c r="D13" s="330">
        <v>387083.5</v>
      </c>
      <c r="E13" s="299"/>
      <c r="F13" s="299"/>
      <c r="G13" s="299"/>
      <c r="H13" s="299"/>
      <c r="I13" s="299"/>
      <c r="J13" s="299"/>
      <c r="K13" s="299"/>
      <c r="L13" s="299"/>
      <c r="M13" s="299"/>
      <c r="N13" s="299"/>
      <c r="O13" s="299"/>
    </row>
    <row r="14" spans="1:22">
      <c r="A14" s="331" t="s">
        <v>14</v>
      </c>
      <c r="B14" s="120">
        <v>40128</v>
      </c>
      <c r="C14" s="120">
        <v>48660</v>
      </c>
      <c r="D14" s="120">
        <v>88788</v>
      </c>
      <c r="E14" s="299"/>
      <c r="F14" s="299"/>
      <c r="G14" s="299"/>
      <c r="H14" s="299"/>
      <c r="I14" s="299"/>
      <c r="J14" s="299"/>
      <c r="K14" s="299"/>
      <c r="L14" s="299"/>
      <c r="M14" s="299"/>
      <c r="N14" s="299"/>
      <c r="O14" s="299"/>
    </row>
    <row r="15" spans="1:22">
      <c r="A15" s="332" t="s">
        <v>15</v>
      </c>
      <c r="B15" s="330">
        <v>224222</v>
      </c>
      <c r="C15" s="330">
        <v>251198</v>
      </c>
      <c r="D15" s="330">
        <v>475420</v>
      </c>
      <c r="E15" s="299"/>
      <c r="F15" s="299"/>
      <c r="G15" s="299"/>
      <c r="H15" s="299"/>
      <c r="I15" s="299"/>
      <c r="J15" s="299"/>
      <c r="K15" s="299"/>
      <c r="L15" s="299"/>
      <c r="M15" s="299"/>
      <c r="N15" s="299"/>
      <c r="O15" s="299"/>
    </row>
    <row r="16" spans="1:22">
      <c r="A16" s="331" t="s">
        <v>16</v>
      </c>
      <c r="B16" s="120">
        <v>521540</v>
      </c>
      <c r="C16" s="120">
        <v>575167.5</v>
      </c>
      <c r="D16" s="120">
        <v>1096707.5</v>
      </c>
      <c r="E16" s="299"/>
      <c r="F16" s="299"/>
      <c r="G16" s="299"/>
      <c r="H16" s="299"/>
      <c r="I16" s="299"/>
      <c r="J16" s="299"/>
      <c r="K16" s="299"/>
      <c r="L16" s="299"/>
      <c r="M16" s="299"/>
      <c r="N16" s="299"/>
      <c r="O16" s="299"/>
    </row>
    <row r="17" spans="1:15">
      <c r="A17" s="332" t="s">
        <v>17</v>
      </c>
      <c r="B17" s="330">
        <v>114872</v>
      </c>
      <c r="C17" s="330">
        <v>127595.5</v>
      </c>
      <c r="D17" s="330">
        <v>242467.5</v>
      </c>
      <c r="E17" s="299"/>
      <c r="F17" s="299"/>
      <c r="G17" s="299"/>
      <c r="H17" s="299"/>
      <c r="I17" s="299"/>
      <c r="J17" s="299"/>
      <c r="K17" s="299"/>
      <c r="L17" s="299"/>
      <c r="M17" s="299"/>
      <c r="N17" s="299"/>
      <c r="O17" s="299"/>
    </row>
    <row r="18" spans="1:15">
      <c r="A18" s="331" t="s">
        <v>18</v>
      </c>
      <c r="B18" s="120">
        <v>24800</v>
      </c>
      <c r="C18" s="120">
        <v>27468.5</v>
      </c>
      <c r="D18" s="120">
        <v>52268.5</v>
      </c>
      <c r="E18" s="299"/>
      <c r="F18" s="299"/>
      <c r="G18" s="299"/>
      <c r="H18" s="299"/>
      <c r="I18" s="299"/>
      <c r="J18" s="299"/>
      <c r="K18" s="299"/>
      <c r="L18" s="299"/>
      <c r="M18" s="299"/>
      <c r="N18" s="299"/>
      <c r="O18" s="299"/>
    </row>
    <row r="19" spans="1:15">
      <c r="A19" s="332" t="s">
        <v>19</v>
      </c>
      <c r="B19" s="330">
        <v>111326</v>
      </c>
      <c r="C19" s="330">
        <v>131030</v>
      </c>
      <c r="D19" s="330">
        <v>242356</v>
      </c>
      <c r="E19" s="299"/>
      <c r="F19" s="299"/>
      <c r="G19" s="299"/>
      <c r="H19" s="299"/>
      <c r="I19" s="299"/>
      <c r="J19" s="299"/>
      <c r="K19" s="299"/>
      <c r="L19" s="299"/>
      <c r="M19" s="299"/>
      <c r="N19" s="299"/>
      <c r="O19" s="299"/>
    </row>
    <row r="20" spans="1:15">
      <c r="A20" s="331" t="s">
        <v>20</v>
      </c>
      <c r="B20" s="120">
        <v>54125</v>
      </c>
      <c r="C20" s="120">
        <v>64341</v>
      </c>
      <c r="D20" s="120">
        <v>118466</v>
      </c>
      <c r="E20" s="299"/>
      <c r="F20" s="299"/>
      <c r="G20" s="299"/>
      <c r="H20" s="299"/>
      <c r="I20" s="299"/>
      <c r="J20" s="299"/>
      <c r="K20" s="299"/>
      <c r="L20" s="299"/>
      <c r="M20" s="299"/>
      <c r="N20" s="299"/>
      <c r="O20" s="299"/>
    </row>
    <row r="21" spans="1:15">
      <c r="A21" s="332" t="s">
        <v>21</v>
      </c>
      <c r="B21" s="330">
        <v>77286</v>
      </c>
      <c r="C21" s="330">
        <v>88556.5</v>
      </c>
      <c r="D21" s="330">
        <v>165842.5</v>
      </c>
      <c r="E21" s="299"/>
      <c r="F21" s="299"/>
      <c r="G21" s="299"/>
      <c r="H21" s="299"/>
      <c r="I21" s="299"/>
      <c r="J21" s="299"/>
      <c r="K21" s="299"/>
      <c r="L21" s="299"/>
      <c r="M21" s="299"/>
      <c r="N21" s="299"/>
      <c r="O21" s="299"/>
    </row>
    <row r="22" spans="1:15" ht="15.75" thickBot="1">
      <c r="A22" s="333" t="s">
        <v>22</v>
      </c>
      <c r="B22" s="124">
        <v>54475</v>
      </c>
      <c r="C22" s="124">
        <v>65783</v>
      </c>
      <c r="D22" s="124">
        <v>120258</v>
      </c>
      <c r="E22" s="299"/>
      <c r="F22" s="299"/>
      <c r="G22" s="299"/>
      <c r="H22" s="299"/>
      <c r="I22" s="299"/>
      <c r="J22" s="299"/>
      <c r="K22" s="299"/>
      <c r="L22" s="299"/>
      <c r="M22" s="299"/>
      <c r="N22" s="299"/>
      <c r="O22" s="299"/>
    </row>
    <row r="23" spans="1:15">
      <c r="A23" s="334" t="s">
        <v>110</v>
      </c>
      <c r="B23" s="126">
        <v>1940112</v>
      </c>
      <c r="C23" s="126">
        <v>2137382.5</v>
      </c>
      <c r="D23" s="161">
        <v>4077494.5</v>
      </c>
      <c r="E23" s="299"/>
      <c r="F23" s="299"/>
      <c r="G23" s="299"/>
      <c r="H23" s="299"/>
      <c r="I23" s="299"/>
      <c r="J23" s="299"/>
      <c r="K23" s="299"/>
      <c r="L23" s="299"/>
      <c r="M23" s="299"/>
      <c r="N23" s="299"/>
      <c r="O23" s="299"/>
    </row>
    <row r="24" spans="1:15">
      <c r="A24" s="335" t="s">
        <v>111</v>
      </c>
      <c r="B24" s="129">
        <v>442891</v>
      </c>
      <c r="C24" s="129">
        <v>514115</v>
      </c>
      <c r="D24" s="189">
        <v>957006</v>
      </c>
      <c r="E24" s="299"/>
      <c r="F24" s="299"/>
      <c r="G24" s="299"/>
      <c r="H24" s="299"/>
      <c r="I24" s="299"/>
      <c r="J24" s="299"/>
      <c r="K24" s="299"/>
      <c r="L24" s="299"/>
      <c r="M24" s="299"/>
      <c r="N24" s="299"/>
      <c r="O24" s="299"/>
    </row>
    <row r="25" spans="1:15" ht="15.75" thickBot="1">
      <c r="A25" s="336" t="s">
        <v>1</v>
      </c>
      <c r="B25" s="132">
        <v>2383003</v>
      </c>
      <c r="C25" s="132">
        <v>2651497.5</v>
      </c>
      <c r="D25" s="192">
        <v>5034500.5</v>
      </c>
      <c r="E25" s="299"/>
      <c r="F25" s="299"/>
      <c r="G25" s="299"/>
      <c r="H25" s="299"/>
      <c r="I25" s="299"/>
      <c r="J25" s="299"/>
      <c r="K25" s="299"/>
      <c r="L25" s="299"/>
      <c r="M25" s="299"/>
      <c r="N25" s="299"/>
      <c r="O25" s="299"/>
    </row>
    <row r="26" spans="1:15">
      <c r="A26" s="392" t="s">
        <v>205</v>
      </c>
      <c r="B26" s="299"/>
      <c r="C26" s="299"/>
      <c r="D26" s="299"/>
      <c r="E26" s="299"/>
      <c r="F26" s="299"/>
      <c r="G26" s="299"/>
      <c r="H26" s="299"/>
      <c r="I26" s="299"/>
      <c r="J26" s="299"/>
      <c r="K26" s="299"/>
      <c r="L26" s="299"/>
      <c r="M26" s="299"/>
      <c r="N26" s="299"/>
      <c r="O26" s="299"/>
    </row>
    <row r="27" spans="1:15">
      <c r="A27" s="648" t="s">
        <v>113</v>
      </c>
      <c r="B27" s="648"/>
      <c r="C27" s="648"/>
      <c r="D27" s="648"/>
      <c r="E27" s="648"/>
      <c r="F27" s="648"/>
      <c r="G27" s="648"/>
      <c r="H27" s="648"/>
      <c r="I27" s="648"/>
      <c r="J27" s="648"/>
      <c r="K27" s="648"/>
      <c r="L27" s="648"/>
      <c r="M27" s="648"/>
      <c r="N27" s="648"/>
      <c r="O27" s="648"/>
    </row>
    <row r="28" spans="1:15">
      <c r="A28" s="299"/>
      <c r="B28" s="299"/>
      <c r="C28" s="299"/>
      <c r="D28" s="299"/>
      <c r="E28" s="299"/>
      <c r="F28" s="299"/>
      <c r="G28" s="299"/>
      <c r="H28" s="299"/>
      <c r="I28" s="299"/>
      <c r="J28" s="299"/>
      <c r="K28" s="299"/>
      <c r="L28" s="299"/>
      <c r="M28" s="299"/>
      <c r="N28" s="299"/>
      <c r="O28" s="299"/>
    </row>
    <row r="29" spans="1:15">
      <c r="A29" s="299"/>
      <c r="B29" s="299"/>
      <c r="C29" s="299"/>
      <c r="D29" s="299"/>
      <c r="E29" s="299"/>
      <c r="F29" s="299"/>
      <c r="G29" s="299"/>
      <c r="H29" s="299"/>
      <c r="I29" s="299"/>
      <c r="J29" s="299"/>
      <c r="K29" s="299"/>
      <c r="L29" s="299"/>
      <c r="M29" s="299"/>
      <c r="N29" s="299"/>
      <c r="O29" s="299"/>
    </row>
    <row r="30" spans="1:15">
      <c r="A30" s="299"/>
      <c r="B30" s="299"/>
      <c r="C30" s="299"/>
      <c r="D30" s="299"/>
      <c r="E30" s="299"/>
      <c r="F30" s="299"/>
      <c r="G30" s="299"/>
      <c r="H30" s="299"/>
      <c r="I30" s="299"/>
      <c r="J30" s="299"/>
      <c r="K30" s="299"/>
      <c r="L30" s="299"/>
      <c r="M30" s="299"/>
      <c r="N30" s="299"/>
      <c r="O30" s="299"/>
    </row>
    <row r="31" spans="1:15">
      <c r="A31" s="299"/>
      <c r="B31" s="299"/>
      <c r="C31" s="299"/>
      <c r="D31" s="299"/>
      <c r="E31" s="299"/>
      <c r="F31" s="299"/>
      <c r="G31" s="299"/>
      <c r="H31" s="299"/>
      <c r="I31" s="299"/>
      <c r="J31" s="299"/>
      <c r="K31" s="299"/>
      <c r="L31" s="299"/>
      <c r="M31" s="299"/>
      <c r="N31" s="299"/>
      <c r="O31" s="299"/>
    </row>
    <row r="32" spans="1:15">
      <c r="A32" s="299"/>
      <c r="B32" s="299"/>
      <c r="C32" s="299"/>
      <c r="D32" s="299"/>
      <c r="E32" s="299"/>
      <c r="F32" s="299"/>
      <c r="G32" s="299"/>
      <c r="H32" s="299"/>
      <c r="I32" s="299"/>
      <c r="J32" s="299"/>
      <c r="K32" s="299"/>
      <c r="L32" s="299"/>
      <c r="M32" s="299"/>
      <c r="N32" s="299"/>
      <c r="O32" s="299"/>
    </row>
  </sheetData>
  <mergeCells count="6">
    <mergeCell ref="D3:D5"/>
    <mergeCell ref="A27:O27"/>
    <mergeCell ref="A3:A6"/>
    <mergeCell ref="B6:D6"/>
    <mergeCell ref="B3:B5"/>
    <mergeCell ref="C3:C5"/>
  </mergeCells>
  <hyperlinks>
    <hyperlink ref="A1"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V32"/>
  <sheetViews>
    <sheetView zoomScaleNormal="100" workbookViewId="0">
      <selection activeCell="A3" sqref="A3:A6"/>
    </sheetView>
  </sheetViews>
  <sheetFormatPr baseColWidth="10" defaultColWidth="11.5703125" defaultRowHeight="14.25"/>
  <cols>
    <col min="1" max="1" width="23" style="81" customWidth="1"/>
    <col min="2" max="2" width="17.28515625" style="81" customWidth="1"/>
    <col min="3" max="12" width="12.7109375" style="81" customWidth="1"/>
    <col min="13" max="18" width="14.5703125" style="81" customWidth="1"/>
    <col min="19" max="16384" width="11.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5">
      <c r="A2" s="697" t="s">
        <v>220</v>
      </c>
      <c r="B2" s="697"/>
      <c r="C2" s="697"/>
      <c r="D2" s="697"/>
      <c r="E2" s="697"/>
      <c r="F2" s="697"/>
      <c r="G2" s="697"/>
      <c r="H2" s="697"/>
      <c r="I2" s="697"/>
      <c r="J2" s="697"/>
      <c r="K2" s="697"/>
      <c r="L2" s="697"/>
      <c r="M2" s="697"/>
      <c r="N2" s="697"/>
      <c r="O2" s="697"/>
      <c r="P2" s="697"/>
      <c r="Q2" s="697"/>
      <c r="R2" s="697"/>
    </row>
    <row r="3" spans="1:22" ht="15">
      <c r="A3" s="651" t="s">
        <v>98</v>
      </c>
      <c r="B3" s="651" t="s">
        <v>176</v>
      </c>
      <c r="C3" s="651" t="s">
        <v>162</v>
      </c>
      <c r="D3" s="651"/>
      <c r="E3" s="651"/>
      <c r="F3" s="651"/>
      <c r="G3" s="651" t="s">
        <v>115</v>
      </c>
      <c r="H3" s="651"/>
      <c r="I3" s="651"/>
      <c r="J3" s="651"/>
      <c r="K3" s="651"/>
      <c r="L3" s="651"/>
      <c r="M3" s="651"/>
      <c r="N3" s="651"/>
      <c r="O3" s="651"/>
      <c r="P3" s="651"/>
      <c r="Q3" s="651"/>
      <c r="R3" s="651"/>
    </row>
    <row r="4" spans="1:22" ht="15">
      <c r="A4" s="651"/>
      <c r="B4" s="651"/>
      <c r="C4" s="651" t="s">
        <v>177</v>
      </c>
      <c r="D4" s="651"/>
      <c r="E4" s="651" t="s">
        <v>178</v>
      </c>
      <c r="F4" s="651"/>
      <c r="G4" s="651" t="s">
        <v>179</v>
      </c>
      <c r="H4" s="651"/>
      <c r="I4" s="651" t="s">
        <v>115</v>
      </c>
      <c r="J4" s="651"/>
      <c r="K4" s="651"/>
      <c r="L4" s="651"/>
      <c r="M4" s="651" t="s">
        <v>180</v>
      </c>
      <c r="N4" s="651"/>
      <c r="O4" s="651" t="s">
        <v>115</v>
      </c>
      <c r="P4" s="651"/>
      <c r="Q4" s="651"/>
      <c r="R4" s="651"/>
    </row>
    <row r="5" spans="1:22" ht="39" customHeight="1">
      <c r="A5" s="651"/>
      <c r="B5" s="651"/>
      <c r="C5" s="651"/>
      <c r="D5" s="651"/>
      <c r="E5" s="651"/>
      <c r="F5" s="651"/>
      <c r="G5" s="651"/>
      <c r="H5" s="651"/>
      <c r="I5" s="651" t="s">
        <v>177</v>
      </c>
      <c r="J5" s="651"/>
      <c r="K5" s="651" t="s">
        <v>178</v>
      </c>
      <c r="L5" s="651"/>
      <c r="M5" s="651"/>
      <c r="N5" s="651"/>
      <c r="O5" s="651" t="s">
        <v>177</v>
      </c>
      <c r="P5" s="651"/>
      <c r="Q5" s="651" t="s">
        <v>178</v>
      </c>
      <c r="R5" s="651"/>
    </row>
    <row r="6" spans="1:22" ht="15.75" thickBot="1">
      <c r="A6" s="698"/>
      <c r="B6" s="564" t="s">
        <v>107</v>
      </c>
      <c r="C6" s="564" t="s">
        <v>107</v>
      </c>
      <c r="D6" s="564" t="s">
        <v>108</v>
      </c>
      <c r="E6" s="564" t="s">
        <v>107</v>
      </c>
      <c r="F6" s="564" t="s">
        <v>108</v>
      </c>
      <c r="G6" s="564" t="s">
        <v>107</v>
      </c>
      <c r="H6" s="564" t="s">
        <v>108</v>
      </c>
      <c r="I6" s="564" t="s">
        <v>107</v>
      </c>
      <c r="J6" s="564" t="s">
        <v>108</v>
      </c>
      <c r="K6" s="564" t="s">
        <v>107</v>
      </c>
      <c r="L6" s="564" t="s">
        <v>108</v>
      </c>
      <c r="M6" s="564" t="s">
        <v>107</v>
      </c>
      <c r="N6" s="564" t="s">
        <v>108</v>
      </c>
      <c r="O6" s="564" t="s">
        <v>107</v>
      </c>
      <c r="P6" s="564" t="s">
        <v>108</v>
      </c>
      <c r="Q6" s="564" t="s">
        <v>107</v>
      </c>
      <c r="R6" s="564" t="s">
        <v>108</v>
      </c>
    </row>
    <row r="7" spans="1:22">
      <c r="A7" s="396" t="s">
        <v>7</v>
      </c>
      <c r="B7" s="370">
        <v>434512</v>
      </c>
      <c r="C7" s="397">
        <v>418406</v>
      </c>
      <c r="D7" s="352">
        <f>C7/B7*100</f>
        <v>96.293312957985052</v>
      </c>
      <c r="E7" s="350">
        <v>16106</v>
      </c>
      <c r="F7" s="372">
        <f>E7/B7*100</f>
        <v>3.7066870420149503</v>
      </c>
      <c r="G7" s="330">
        <v>96465</v>
      </c>
      <c r="H7" s="351">
        <f>G7/B7*100</f>
        <v>22.200767757852489</v>
      </c>
      <c r="I7" s="330">
        <v>81695</v>
      </c>
      <c r="J7" s="371">
        <f>I7/G7*100</f>
        <v>84.68874721401545</v>
      </c>
      <c r="K7" s="350">
        <v>14770</v>
      </c>
      <c r="L7" s="372">
        <f>K7/G7*100</f>
        <v>15.311252785984554</v>
      </c>
      <c r="M7" s="370">
        <v>338047</v>
      </c>
      <c r="N7" s="351">
        <f>M7/B7*100</f>
        <v>77.799232242147511</v>
      </c>
      <c r="O7" s="330">
        <v>336711</v>
      </c>
      <c r="P7" s="351">
        <f>O7/M7*100</f>
        <v>99.604788683230439</v>
      </c>
      <c r="Q7" s="350">
        <v>1336</v>
      </c>
      <c r="R7" s="351">
        <f>Q7/M7*100</f>
        <v>0.39521131676956162</v>
      </c>
    </row>
    <row r="8" spans="1:22" ht="15" customHeight="1">
      <c r="A8" s="395" t="s">
        <v>8</v>
      </c>
      <c r="B8" s="367">
        <v>500523</v>
      </c>
      <c r="C8" s="120">
        <v>489824</v>
      </c>
      <c r="D8" s="368">
        <f t="shared" ref="D8:D25" si="0">C8/B8*100</f>
        <v>97.862435892056908</v>
      </c>
      <c r="E8" s="354">
        <v>10699</v>
      </c>
      <c r="F8" s="369">
        <f t="shared" ref="F8:F25" si="1">E8/B8*100</f>
        <v>2.1375641079430916</v>
      </c>
      <c r="G8" s="120">
        <v>109549</v>
      </c>
      <c r="H8" s="355">
        <f t="shared" ref="H8:H25" si="2">G8/B8*100</f>
        <v>21.88690629601437</v>
      </c>
      <c r="I8" s="120">
        <v>100607</v>
      </c>
      <c r="J8" s="368">
        <f t="shared" ref="J8:J25" si="3">I8/G8*100</f>
        <v>91.837442605592017</v>
      </c>
      <c r="K8" s="354">
        <v>8942</v>
      </c>
      <c r="L8" s="369">
        <f t="shared" ref="L8:L25" si="4">K8/G8*100</f>
        <v>8.1625573944079814</v>
      </c>
      <c r="M8" s="367">
        <v>390974</v>
      </c>
      <c r="N8" s="355">
        <f t="shared" ref="N8:N25" si="5">M8/B8*100</f>
        <v>78.113093703985641</v>
      </c>
      <c r="O8" s="120">
        <v>389217</v>
      </c>
      <c r="P8" s="355">
        <f t="shared" ref="P8:P25" si="6">O8/M8*100</f>
        <v>99.550609503445244</v>
      </c>
      <c r="Q8" s="354">
        <v>1757</v>
      </c>
      <c r="R8" s="355">
        <f t="shared" ref="R8:R25" si="7">Q8/M8*100</f>
        <v>0.4493904965547581</v>
      </c>
    </row>
    <row r="9" spans="1:22" ht="15" customHeight="1">
      <c r="A9" s="396" t="s">
        <v>9</v>
      </c>
      <c r="B9" s="370">
        <v>169339</v>
      </c>
      <c r="C9" s="330">
        <v>163487</v>
      </c>
      <c r="D9" s="371">
        <f t="shared" si="0"/>
        <v>96.544210134700208</v>
      </c>
      <c r="E9" s="350">
        <v>5852</v>
      </c>
      <c r="F9" s="372">
        <f t="shared" si="1"/>
        <v>3.4557898652997832</v>
      </c>
      <c r="G9" s="330">
        <v>51951</v>
      </c>
      <c r="H9" s="351">
        <f t="shared" si="2"/>
        <v>30.678697760114325</v>
      </c>
      <c r="I9" s="330">
        <v>47692</v>
      </c>
      <c r="J9" s="371">
        <f t="shared" si="3"/>
        <v>91.801890242728717</v>
      </c>
      <c r="K9" s="350">
        <v>4259</v>
      </c>
      <c r="L9" s="372">
        <f t="shared" si="4"/>
        <v>8.1981097572712756</v>
      </c>
      <c r="M9" s="370">
        <v>117388</v>
      </c>
      <c r="N9" s="351">
        <f t="shared" si="5"/>
        <v>69.321302239885668</v>
      </c>
      <c r="O9" s="330">
        <v>115795</v>
      </c>
      <c r="P9" s="351">
        <f t="shared" si="6"/>
        <v>98.642961801887751</v>
      </c>
      <c r="Q9" s="350">
        <v>1593</v>
      </c>
      <c r="R9" s="351">
        <f t="shared" si="7"/>
        <v>1.357038198112243</v>
      </c>
    </row>
    <row r="10" spans="1:22">
      <c r="A10" s="395" t="s">
        <v>10</v>
      </c>
      <c r="B10" s="367">
        <v>111445</v>
      </c>
      <c r="C10" s="120">
        <v>107360</v>
      </c>
      <c r="D10" s="368">
        <f t="shared" si="0"/>
        <v>96.334514783076855</v>
      </c>
      <c r="E10" s="354">
        <v>4085</v>
      </c>
      <c r="F10" s="369">
        <f t="shared" si="1"/>
        <v>3.6654852169231456</v>
      </c>
      <c r="G10" s="120">
        <v>36529</v>
      </c>
      <c r="H10" s="355">
        <f t="shared" si="2"/>
        <v>32.77760330207726</v>
      </c>
      <c r="I10" s="120">
        <v>32907</v>
      </c>
      <c r="J10" s="368">
        <f t="shared" si="3"/>
        <v>90.084590325494815</v>
      </c>
      <c r="K10" s="354">
        <v>3622</v>
      </c>
      <c r="L10" s="369">
        <f t="shared" si="4"/>
        <v>9.9154096745051881</v>
      </c>
      <c r="M10" s="367">
        <v>74916</v>
      </c>
      <c r="N10" s="355">
        <f t="shared" si="5"/>
        <v>67.222396697922733</v>
      </c>
      <c r="O10" s="120">
        <v>74453</v>
      </c>
      <c r="P10" s="355">
        <f t="shared" si="6"/>
        <v>99.381974478082114</v>
      </c>
      <c r="Q10" s="354">
        <v>463</v>
      </c>
      <c r="R10" s="355">
        <f t="shared" si="7"/>
        <v>0.6180255219178814</v>
      </c>
    </row>
    <row r="11" spans="1:22">
      <c r="A11" s="396" t="s">
        <v>11</v>
      </c>
      <c r="B11" s="370">
        <v>25453</v>
      </c>
      <c r="C11" s="330">
        <v>24372</v>
      </c>
      <c r="D11" s="371">
        <f t="shared" si="0"/>
        <v>95.752956429497502</v>
      </c>
      <c r="E11" s="350">
        <v>1081</v>
      </c>
      <c r="F11" s="372">
        <f t="shared" si="1"/>
        <v>4.2470435705024947</v>
      </c>
      <c r="G11" s="330">
        <v>5851</v>
      </c>
      <c r="H11" s="351">
        <f t="shared" si="2"/>
        <v>22.987467096216559</v>
      </c>
      <c r="I11" s="330">
        <v>4906</v>
      </c>
      <c r="J11" s="371">
        <f t="shared" si="3"/>
        <v>83.848914715433267</v>
      </c>
      <c r="K11" s="350">
        <v>945</v>
      </c>
      <c r="L11" s="372">
        <f t="shared" si="4"/>
        <v>16.15108528456674</v>
      </c>
      <c r="M11" s="370">
        <v>19602</v>
      </c>
      <c r="N11" s="351">
        <f t="shared" si="5"/>
        <v>77.012532903783452</v>
      </c>
      <c r="O11" s="330">
        <v>19466</v>
      </c>
      <c r="P11" s="351">
        <f t="shared" si="6"/>
        <v>99.306193245587181</v>
      </c>
      <c r="Q11" s="350">
        <v>136</v>
      </c>
      <c r="R11" s="351">
        <f t="shared" si="7"/>
        <v>0.69380675441281503</v>
      </c>
    </row>
    <row r="12" spans="1:22">
      <c r="A12" s="395" t="s">
        <v>12</v>
      </c>
      <c r="B12" s="367">
        <v>83088</v>
      </c>
      <c r="C12" s="120">
        <v>80128</v>
      </c>
      <c r="D12" s="368">
        <f t="shared" si="0"/>
        <v>96.43751203543232</v>
      </c>
      <c r="E12" s="354">
        <v>2960</v>
      </c>
      <c r="F12" s="369">
        <f t="shared" si="1"/>
        <v>3.562487964567687</v>
      </c>
      <c r="G12" s="120">
        <v>28699</v>
      </c>
      <c r="H12" s="355">
        <f t="shared" si="2"/>
        <v>34.54048719430002</v>
      </c>
      <c r="I12" s="120">
        <v>26442</v>
      </c>
      <c r="J12" s="368">
        <f t="shared" si="3"/>
        <v>92.135614481340809</v>
      </c>
      <c r="K12" s="354">
        <v>2257</v>
      </c>
      <c r="L12" s="369">
        <f t="shared" si="4"/>
        <v>7.8643855186591862</v>
      </c>
      <c r="M12" s="367">
        <v>54389</v>
      </c>
      <c r="N12" s="355">
        <f t="shared" si="5"/>
        <v>65.459512805699987</v>
      </c>
      <c r="O12" s="120">
        <v>53686</v>
      </c>
      <c r="P12" s="355">
        <f t="shared" si="6"/>
        <v>98.707459228888197</v>
      </c>
      <c r="Q12" s="354">
        <v>703</v>
      </c>
      <c r="R12" s="355">
        <f t="shared" si="7"/>
        <v>1.2925407711118058</v>
      </c>
    </row>
    <row r="13" spans="1:22">
      <c r="A13" s="396" t="s">
        <v>13</v>
      </c>
      <c r="B13" s="370">
        <v>252876</v>
      </c>
      <c r="C13" s="330">
        <v>242969</v>
      </c>
      <c r="D13" s="371">
        <f t="shared" si="0"/>
        <v>96.082269570856866</v>
      </c>
      <c r="E13" s="350">
        <v>9907</v>
      </c>
      <c r="F13" s="372">
        <f t="shared" si="1"/>
        <v>3.9177304291431376</v>
      </c>
      <c r="G13" s="330">
        <v>57749</v>
      </c>
      <c r="H13" s="351">
        <f t="shared" si="2"/>
        <v>22.836884480931367</v>
      </c>
      <c r="I13" s="330">
        <v>48581</v>
      </c>
      <c r="J13" s="371">
        <f t="shared" si="3"/>
        <v>84.124400422518136</v>
      </c>
      <c r="K13" s="350">
        <v>9168</v>
      </c>
      <c r="L13" s="372">
        <f t="shared" si="4"/>
        <v>15.875599577481861</v>
      </c>
      <c r="M13" s="370">
        <v>195127</v>
      </c>
      <c r="N13" s="351">
        <f t="shared" si="5"/>
        <v>77.16311551906864</v>
      </c>
      <c r="O13" s="330">
        <v>194388</v>
      </c>
      <c r="P13" s="351">
        <f t="shared" si="6"/>
        <v>99.621272299579246</v>
      </c>
      <c r="Q13" s="350">
        <v>739</v>
      </c>
      <c r="R13" s="351">
        <f t="shared" si="7"/>
        <v>0.3787277004207516</v>
      </c>
    </row>
    <row r="14" spans="1:22">
      <c r="A14" s="395" t="s">
        <v>14</v>
      </c>
      <c r="B14" s="367">
        <v>72059</v>
      </c>
      <c r="C14" s="120">
        <v>67993</v>
      </c>
      <c r="D14" s="368">
        <f t="shared" si="0"/>
        <v>94.357401573710433</v>
      </c>
      <c r="E14" s="354">
        <v>4066</v>
      </c>
      <c r="F14" s="369">
        <f t="shared" si="1"/>
        <v>5.6425984262895685</v>
      </c>
      <c r="G14" s="120">
        <v>22825</v>
      </c>
      <c r="H14" s="355">
        <f t="shared" si="2"/>
        <v>31.675432631593551</v>
      </c>
      <c r="I14" s="120">
        <v>19327</v>
      </c>
      <c r="J14" s="368">
        <f t="shared" si="3"/>
        <v>84.674698795180731</v>
      </c>
      <c r="K14" s="354">
        <v>3498</v>
      </c>
      <c r="L14" s="369">
        <f t="shared" si="4"/>
        <v>15.325301204819278</v>
      </c>
      <c r="M14" s="367">
        <v>49234</v>
      </c>
      <c r="N14" s="355">
        <f t="shared" si="5"/>
        <v>68.324567368406434</v>
      </c>
      <c r="O14" s="120">
        <v>48666</v>
      </c>
      <c r="P14" s="355">
        <f t="shared" si="6"/>
        <v>98.846325709875288</v>
      </c>
      <c r="Q14" s="354">
        <v>568</v>
      </c>
      <c r="R14" s="355">
        <f t="shared" si="7"/>
        <v>1.1536742901247106</v>
      </c>
    </row>
    <row r="15" spans="1:22">
      <c r="A15" s="396" t="s">
        <v>15</v>
      </c>
      <c r="B15" s="370">
        <v>304971</v>
      </c>
      <c r="C15" s="330">
        <v>286162</v>
      </c>
      <c r="D15" s="371">
        <f t="shared" si="0"/>
        <v>93.832528338760085</v>
      </c>
      <c r="E15" s="350">
        <v>18809</v>
      </c>
      <c r="F15" s="372">
        <f t="shared" si="1"/>
        <v>6.1674716612399214</v>
      </c>
      <c r="G15" s="330">
        <v>72011</v>
      </c>
      <c r="H15" s="351">
        <f t="shared" si="2"/>
        <v>23.612409048729223</v>
      </c>
      <c r="I15" s="330">
        <v>56239</v>
      </c>
      <c r="J15" s="371">
        <f t="shared" si="3"/>
        <v>78.097790615322666</v>
      </c>
      <c r="K15" s="350">
        <v>15772</v>
      </c>
      <c r="L15" s="372">
        <f t="shared" si="4"/>
        <v>21.902209384677342</v>
      </c>
      <c r="M15" s="370">
        <v>232960</v>
      </c>
      <c r="N15" s="351">
        <f t="shared" si="5"/>
        <v>76.387590951270781</v>
      </c>
      <c r="O15" s="330">
        <v>229923</v>
      </c>
      <c r="P15" s="351">
        <f t="shared" si="6"/>
        <v>98.696342719780219</v>
      </c>
      <c r="Q15" s="350">
        <v>3037</v>
      </c>
      <c r="R15" s="351">
        <f t="shared" si="7"/>
        <v>1.3036572802197803</v>
      </c>
    </row>
    <row r="16" spans="1:22">
      <c r="A16" s="395" t="s">
        <v>16</v>
      </c>
      <c r="B16" s="367">
        <v>665754</v>
      </c>
      <c r="C16" s="120">
        <v>611944</v>
      </c>
      <c r="D16" s="368">
        <f t="shared" si="0"/>
        <v>91.917434968471838</v>
      </c>
      <c r="E16" s="354">
        <v>53810</v>
      </c>
      <c r="F16" s="369">
        <f t="shared" si="1"/>
        <v>8.0825650315281621</v>
      </c>
      <c r="G16" s="120">
        <v>147171</v>
      </c>
      <c r="H16" s="355">
        <f t="shared" si="2"/>
        <v>22.105912994890005</v>
      </c>
      <c r="I16" s="120">
        <v>98458</v>
      </c>
      <c r="J16" s="368">
        <f t="shared" si="3"/>
        <v>66.900408368496514</v>
      </c>
      <c r="K16" s="354">
        <v>48713</v>
      </c>
      <c r="L16" s="369">
        <f t="shared" si="4"/>
        <v>33.099591631503486</v>
      </c>
      <c r="M16" s="367">
        <v>518583</v>
      </c>
      <c r="N16" s="355">
        <f t="shared" si="5"/>
        <v>77.894087005109995</v>
      </c>
      <c r="O16" s="120">
        <v>513486</v>
      </c>
      <c r="P16" s="355">
        <f t="shared" si="6"/>
        <v>99.017129369840504</v>
      </c>
      <c r="Q16" s="354">
        <v>5097</v>
      </c>
      <c r="R16" s="355">
        <f t="shared" si="7"/>
        <v>0.98287063015949239</v>
      </c>
    </row>
    <row r="17" spans="1:18">
      <c r="A17" s="396" t="s">
        <v>17</v>
      </c>
      <c r="B17" s="370">
        <v>158574</v>
      </c>
      <c r="C17" s="330">
        <v>155374</v>
      </c>
      <c r="D17" s="371">
        <f t="shared" si="0"/>
        <v>97.982014706067829</v>
      </c>
      <c r="E17" s="350">
        <v>3200</v>
      </c>
      <c r="F17" s="372">
        <f t="shared" si="1"/>
        <v>2.0179852939321705</v>
      </c>
      <c r="G17" s="330">
        <v>35933</v>
      </c>
      <c r="H17" s="351">
        <f t="shared" si="2"/>
        <v>22.660082989645215</v>
      </c>
      <c r="I17" s="330">
        <v>32979</v>
      </c>
      <c r="J17" s="371">
        <f t="shared" si="3"/>
        <v>91.77914451896585</v>
      </c>
      <c r="K17" s="350">
        <v>2954</v>
      </c>
      <c r="L17" s="372">
        <f t="shared" si="4"/>
        <v>8.2208554810341461</v>
      </c>
      <c r="M17" s="370">
        <v>122641</v>
      </c>
      <c r="N17" s="351">
        <f t="shared" si="5"/>
        <v>77.339917010354782</v>
      </c>
      <c r="O17" s="330">
        <v>122395</v>
      </c>
      <c r="P17" s="351">
        <f t="shared" si="6"/>
        <v>99.799414551414287</v>
      </c>
      <c r="Q17" s="350">
        <v>246</v>
      </c>
      <c r="R17" s="351">
        <f t="shared" si="7"/>
        <v>0.20058544858570951</v>
      </c>
    </row>
    <row r="18" spans="1:18">
      <c r="A18" s="395" t="s">
        <v>18</v>
      </c>
      <c r="B18" s="367">
        <v>34173</v>
      </c>
      <c r="C18" s="120">
        <v>33450</v>
      </c>
      <c r="D18" s="368">
        <f t="shared" si="0"/>
        <v>97.884294618558513</v>
      </c>
      <c r="E18" s="354">
        <v>723</v>
      </c>
      <c r="F18" s="369">
        <f t="shared" si="1"/>
        <v>2.1157053814414888</v>
      </c>
      <c r="G18" s="120">
        <v>7415</v>
      </c>
      <c r="H18" s="355">
        <f t="shared" si="2"/>
        <v>21.698416878822464</v>
      </c>
      <c r="I18" s="120">
        <v>6800</v>
      </c>
      <c r="J18" s="368">
        <f t="shared" si="3"/>
        <v>91.706001348617676</v>
      </c>
      <c r="K18" s="354">
        <v>615</v>
      </c>
      <c r="L18" s="369">
        <f t="shared" si="4"/>
        <v>8.2939986513823332</v>
      </c>
      <c r="M18" s="367">
        <v>26758</v>
      </c>
      <c r="N18" s="355">
        <f t="shared" si="5"/>
        <v>78.301583121177543</v>
      </c>
      <c r="O18" s="120">
        <v>26650</v>
      </c>
      <c r="P18" s="355">
        <f t="shared" si="6"/>
        <v>99.596382390313181</v>
      </c>
      <c r="Q18" s="354">
        <v>108</v>
      </c>
      <c r="R18" s="355">
        <f t="shared" si="7"/>
        <v>0.40361760968682259</v>
      </c>
    </row>
    <row r="19" spans="1:18">
      <c r="A19" s="396" t="s">
        <v>19</v>
      </c>
      <c r="B19" s="370">
        <v>191615</v>
      </c>
      <c r="C19" s="330">
        <v>184032</v>
      </c>
      <c r="D19" s="371">
        <f t="shared" si="0"/>
        <v>96.042585392584087</v>
      </c>
      <c r="E19" s="350">
        <v>7583</v>
      </c>
      <c r="F19" s="372">
        <f t="shared" si="1"/>
        <v>3.9574146074159122</v>
      </c>
      <c r="G19" s="330">
        <v>58186</v>
      </c>
      <c r="H19" s="351">
        <f t="shared" si="2"/>
        <v>30.366098687472277</v>
      </c>
      <c r="I19" s="330">
        <v>50905</v>
      </c>
      <c r="J19" s="371">
        <f t="shared" si="3"/>
        <v>87.486680644828652</v>
      </c>
      <c r="K19" s="350">
        <v>7281</v>
      </c>
      <c r="L19" s="372">
        <f t="shared" si="4"/>
        <v>12.513319355171348</v>
      </c>
      <c r="M19" s="370">
        <v>133429</v>
      </c>
      <c r="N19" s="351">
        <f t="shared" si="5"/>
        <v>69.633901312527726</v>
      </c>
      <c r="O19" s="330">
        <v>133127</v>
      </c>
      <c r="P19" s="351">
        <f t="shared" si="6"/>
        <v>99.773662397229984</v>
      </c>
      <c r="Q19" s="350">
        <v>302</v>
      </c>
      <c r="R19" s="351">
        <f t="shared" si="7"/>
        <v>0.22633760277001252</v>
      </c>
    </row>
    <row r="20" spans="1:18">
      <c r="A20" s="395" t="s">
        <v>20</v>
      </c>
      <c r="B20" s="367">
        <v>95265</v>
      </c>
      <c r="C20" s="120">
        <v>94423</v>
      </c>
      <c r="D20" s="368">
        <f t="shared" si="0"/>
        <v>99.116149687713218</v>
      </c>
      <c r="E20" s="354">
        <v>842</v>
      </c>
      <c r="F20" s="369">
        <f t="shared" si="1"/>
        <v>0.88385031228677902</v>
      </c>
      <c r="G20" s="120">
        <v>31488</v>
      </c>
      <c r="H20" s="355">
        <f t="shared" si="2"/>
        <v>33.05306250984097</v>
      </c>
      <c r="I20" s="120">
        <v>30779</v>
      </c>
      <c r="J20" s="368">
        <f t="shared" si="3"/>
        <v>97.748348577235774</v>
      </c>
      <c r="K20" s="354">
        <v>709</v>
      </c>
      <c r="L20" s="369">
        <f t="shared" si="4"/>
        <v>2.2516514227642279</v>
      </c>
      <c r="M20" s="367">
        <v>63777</v>
      </c>
      <c r="N20" s="355">
        <f t="shared" si="5"/>
        <v>66.94693749015903</v>
      </c>
      <c r="O20" s="120">
        <v>63644</v>
      </c>
      <c r="P20" s="355">
        <f t="shared" si="6"/>
        <v>99.791460871474044</v>
      </c>
      <c r="Q20" s="354">
        <v>133</v>
      </c>
      <c r="R20" s="355">
        <f t="shared" si="7"/>
        <v>0.20853912852595763</v>
      </c>
    </row>
    <row r="21" spans="1:18">
      <c r="A21" s="396" t="s">
        <v>21</v>
      </c>
      <c r="B21" s="370">
        <v>112045</v>
      </c>
      <c r="C21" s="330">
        <v>104450</v>
      </c>
      <c r="D21" s="371">
        <f t="shared" si="0"/>
        <v>93.221473515105529</v>
      </c>
      <c r="E21" s="350">
        <v>7595</v>
      </c>
      <c r="F21" s="372">
        <f t="shared" si="1"/>
        <v>6.7785264848944617</v>
      </c>
      <c r="G21" s="330">
        <v>26860</v>
      </c>
      <c r="H21" s="351">
        <f t="shared" si="2"/>
        <v>23.972511044669552</v>
      </c>
      <c r="I21" s="330">
        <v>20448</v>
      </c>
      <c r="J21" s="371">
        <f t="shared" si="3"/>
        <v>76.12807148175726</v>
      </c>
      <c r="K21" s="350">
        <v>6412</v>
      </c>
      <c r="L21" s="372">
        <f t="shared" si="4"/>
        <v>23.87192851824274</v>
      </c>
      <c r="M21" s="370">
        <v>85185</v>
      </c>
      <c r="N21" s="351">
        <f t="shared" si="5"/>
        <v>76.02748895533044</v>
      </c>
      <c r="O21" s="330">
        <v>84002</v>
      </c>
      <c r="P21" s="351">
        <f t="shared" si="6"/>
        <v>98.611257850560534</v>
      </c>
      <c r="Q21" s="350">
        <v>1183</v>
      </c>
      <c r="R21" s="351">
        <f t="shared" si="7"/>
        <v>1.3887421494394554</v>
      </c>
    </row>
    <row r="22" spans="1:18" ht="15" thickBot="1">
      <c r="A22" s="395" t="s">
        <v>22</v>
      </c>
      <c r="B22" s="367">
        <v>95348</v>
      </c>
      <c r="C22" s="120">
        <v>94245</v>
      </c>
      <c r="D22" s="368">
        <f t="shared" si="0"/>
        <v>98.843184964550915</v>
      </c>
      <c r="E22" s="354">
        <v>1103</v>
      </c>
      <c r="F22" s="369">
        <f t="shared" si="1"/>
        <v>1.1568150354490916</v>
      </c>
      <c r="G22" s="120">
        <v>29745</v>
      </c>
      <c r="H22" s="355">
        <f t="shared" si="2"/>
        <v>31.196249528044635</v>
      </c>
      <c r="I22" s="120">
        <v>28662</v>
      </c>
      <c r="J22" s="368">
        <f t="shared" si="3"/>
        <v>96.35905194150277</v>
      </c>
      <c r="K22" s="354">
        <v>1083</v>
      </c>
      <c r="L22" s="369">
        <f t="shared" si="4"/>
        <v>3.6409480584972265</v>
      </c>
      <c r="M22" s="367">
        <v>65603</v>
      </c>
      <c r="N22" s="355">
        <f t="shared" si="5"/>
        <v>68.803750471955354</v>
      </c>
      <c r="O22" s="120">
        <v>65583</v>
      </c>
      <c r="P22" s="355">
        <f t="shared" si="6"/>
        <v>99.969513589317557</v>
      </c>
      <c r="Q22" s="354">
        <v>20</v>
      </c>
      <c r="R22" s="121">
        <f t="shared" si="7"/>
        <v>3.0486410682438302E-2</v>
      </c>
    </row>
    <row r="23" spans="1:18">
      <c r="A23" s="373" t="s">
        <v>110</v>
      </c>
      <c r="B23" s="374">
        <v>2571969</v>
      </c>
      <c r="C23" s="160">
        <v>2447079</v>
      </c>
      <c r="D23" s="127">
        <f t="shared" si="0"/>
        <v>95.144187196657498</v>
      </c>
      <c r="E23" s="161">
        <v>124890</v>
      </c>
      <c r="F23" s="375">
        <f t="shared" si="1"/>
        <v>4.8558128033424977</v>
      </c>
      <c r="G23" s="126">
        <f>SUM(G7:G8,G11,G12,G13,G15,G16,G17,G18,G21)</f>
        <v>587703</v>
      </c>
      <c r="H23" s="127">
        <f t="shared" si="2"/>
        <v>22.85031429227957</v>
      </c>
      <c r="I23" s="161">
        <v>477155</v>
      </c>
      <c r="J23" s="188">
        <f t="shared" si="3"/>
        <v>81.189818666911691</v>
      </c>
      <c r="K23" s="161">
        <v>110548</v>
      </c>
      <c r="L23" s="376">
        <f t="shared" si="4"/>
        <v>18.810181333088309</v>
      </c>
      <c r="M23" s="374">
        <v>1984266</v>
      </c>
      <c r="N23" s="127">
        <f t="shared" si="5"/>
        <v>77.149685707720423</v>
      </c>
      <c r="O23" s="161">
        <v>1969924</v>
      </c>
      <c r="P23" s="188">
        <f t="shared" si="6"/>
        <v>99.277213841289424</v>
      </c>
      <c r="Q23" s="161">
        <v>14342</v>
      </c>
      <c r="R23" s="375">
        <f t="shared" si="7"/>
        <v>0.72278615871057605</v>
      </c>
    </row>
    <row r="24" spans="1:18">
      <c r="A24" s="378" t="s">
        <v>111</v>
      </c>
      <c r="B24" s="379">
        <v>735071</v>
      </c>
      <c r="C24" s="191">
        <v>711540</v>
      </c>
      <c r="D24" s="130">
        <f t="shared" si="0"/>
        <v>96.798812631704962</v>
      </c>
      <c r="E24" s="189">
        <v>23531</v>
      </c>
      <c r="F24" s="377">
        <f t="shared" si="1"/>
        <v>3.2011873682950354</v>
      </c>
      <c r="G24" s="129">
        <f>SUM(G9,G10,G14,G19,G20,G22)</f>
        <v>230724</v>
      </c>
      <c r="H24" s="130">
        <f t="shared" si="2"/>
        <v>31.387988371191355</v>
      </c>
      <c r="I24" s="189">
        <v>210272</v>
      </c>
      <c r="J24" s="190">
        <f t="shared" si="3"/>
        <v>91.135729269603502</v>
      </c>
      <c r="K24" s="189">
        <v>20452</v>
      </c>
      <c r="L24" s="380">
        <f t="shared" si="4"/>
        <v>8.8642707303964912</v>
      </c>
      <c r="M24" s="379">
        <v>504347</v>
      </c>
      <c r="N24" s="130">
        <f t="shared" si="5"/>
        <v>68.612011628808645</v>
      </c>
      <c r="O24" s="189">
        <v>501268</v>
      </c>
      <c r="P24" s="190">
        <f t="shared" si="6"/>
        <v>99.389507620745249</v>
      </c>
      <c r="Q24" s="189">
        <v>3079</v>
      </c>
      <c r="R24" s="377">
        <f t="shared" si="7"/>
        <v>0.61049237925475908</v>
      </c>
    </row>
    <row r="25" spans="1:18" ht="15" thickBot="1">
      <c r="A25" s="381" t="s">
        <v>1</v>
      </c>
      <c r="B25" s="382">
        <v>3307040</v>
      </c>
      <c r="C25" s="194">
        <v>3158619</v>
      </c>
      <c r="D25" s="133">
        <f t="shared" si="0"/>
        <v>95.511968406792775</v>
      </c>
      <c r="E25" s="192">
        <v>148421</v>
      </c>
      <c r="F25" s="383">
        <f t="shared" si="1"/>
        <v>4.4880315932072188</v>
      </c>
      <c r="G25" s="132">
        <f>SUM(G7:G22)</f>
        <v>818427</v>
      </c>
      <c r="H25" s="133">
        <f t="shared" si="2"/>
        <v>24.748022400696694</v>
      </c>
      <c r="I25" s="192">
        <v>687427</v>
      </c>
      <c r="J25" s="193">
        <f t="shared" si="3"/>
        <v>83.993685447816361</v>
      </c>
      <c r="K25" s="192">
        <v>131000</v>
      </c>
      <c r="L25" s="384">
        <f t="shared" si="4"/>
        <v>16.006314552183639</v>
      </c>
      <c r="M25" s="382">
        <v>2488613</v>
      </c>
      <c r="N25" s="133">
        <f t="shared" si="5"/>
        <v>75.251977599303302</v>
      </c>
      <c r="O25" s="192">
        <v>2471192</v>
      </c>
      <c r="P25" s="193">
        <f t="shared" si="6"/>
        <v>99.299971510234826</v>
      </c>
      <c r="Q25" s="192">
        <v>17421</v>
      </c>
      <c r="R25" s="383">
        <f t="shared" si="7"/>
        <v>0.70002848976518239</v>
      </c>
    </row>
    <row r="26" spans="1:18" ht="15">
      <c r="A26" s="390" t="s">
        <v>112</v>
      </c>
      <c r="B26" s="137"/>
      <c r="C26" s="137"/>
      <c r="D26" s="137"/>
      <c r="E26" s="137"/>
      <c r="F26" s="137"/>
      <c r="G26" s="137"/>
      <c r="H26" s="137"/>
      <c r="I26" s="137"/>
      <c r="J26" s="137"/>
      <c r="K26" s="137"/>
      <c r="L26" s="137"/>
      <c r="M26" s="137"/>
      <c r="N26" s="138"/>
      <c r="O26" s="138"/>
      <c r="P26" s="138"/>
      <c r="Q26" s="138"/>
      <c r="R26" s="385"/>
    </row>
    <row r="27" spans="1:18" ht="15">
      <c r="A27" s="393" t="s">
        <v>113</v>
      </c>
      <c r="B27" s="137"/>
      <c r="C27" s="137"/>
      <c r="D27" s="137"/>
      <c r="E27" s="137"/>
      <c r="F27" s="137"/>
      <c r="G27" s="137"/>
      <c r="H27" s="137"/>
      <c r="I27" s="137"/>
      <c r="J27" s="137"/>
      <c r="K27" s="137"/>
      <c r="L27" s="137"/>
      <c r="M27" s="137"/>
      <c r="N27" s="138"/>
      <c r="O27" s="138"/>
      <c r="P27" s="138"/>
      <c r="Q27" s="138"/>
      <c r="R27" s="138"/>
    </row>
    <row r="28" spans="1:18" ht="15">
      <c r="A28" s="137"/>
      <c r="B28" s="137"/>
      <c r="C28" s="137"/>
      <c r="D28" s="137"/>
      <c r="E28" s="137"/>
      <c r="F28" s="137"/>
      <c r="G28" s="137"/>
      <c r="H28" s="137"/>
      <c r="I28" s="137"/>
      <c r="J28" s="137"/>
      <c r="K28" s="137"/>
      <c r="L28" s="137"/>
      <c r="M28" s="137"/>
      <c r="N28" s="138"/>
      <c r="O28" s="138"/>
      <c r="P28" s="138"/>
      <c r="Q28" s="138"/>
      <c r="R28" s="138"/>
    </row>
    <row r="29" spans="1:18" ht="15">
      <c r="A29" s="137"/>
      <c r="B29" s="137"/>
      <c r="C29" s="137"/>
      <c r="D29" s="137"/>
      <c r="E29" s="137"/>
      <c r="F29" s="137"/>
      <c r="G29" s="137"/>
      <c r="H29" s="137"/>
      <c r="I29" s="137"/>
      <c r="J29" s="137"/>
      <c r="K29" s="137"/>
      <c r="L29" s="137"/>
      <c r="M29" s="137"/>
      <c r="N29" s="138"/>
      <c r="O29" s="138"/>
      <c r="P29" s="138"/>
      <c r="Q29" s="138"/>
      <c r="R29" s="138"/>
    </row>
    <row r="30" spans="1:18" ht="15">
      <c r="A30" s="137"/>
      <c r="B30" s="137"/>
      <c r="C30" s="137"/>
      <c r="D30" s="137"/>
      <c r="E30" s="137"/>
      <c r="F30" s="137"/>
      <c r="G30" s="137"/>
      <c r="H30" s="137"/>
      <c r="I30" s="137"/>
      <c r="J30" s="137"/>
      <c r="K30" s="137"/>
      <c r="L30" s="137"/>
      <c r="M30" s="137"/>
      <c r="N30" s="138"/>
      <c r="O30" s="138"/>
      <c r="P30" s="138"/>
      <c r="Q30" s="138"/>
      <c r="R30" s="138"/>
    </row>
    <row r="31" spans="1:18">
      <c r="A31" s="346"/>
      <c r="B31" s="346"/>
      <c r="C31" s="346"/>
      <c r="D31" s="346"/>
      <c r="E31" s="346"/>
      <c r="F31" s="346"/>
      <c r="G31" s="346"/>
      <c r="H31" s="346"/>
      <c r="I31" s="346"/>
      <c r="J31" s="346"/>
      <c r="K31" s="346"/>
      <c r="L31" s="346"/>
      <c r="M31" s="346"/>
    </row>
    <row r="32" spans="1:18">
      <c r="A32" s="346"/>
      <c r="B32" s="346"/>
      <c r="C32" s="346"/>
      <c r="D32" s="346"/>
      <c r="E32" s="346"/>
      <c r="F32" s="346"/>
      <c r="G32" s="346"/>
      <c r="H32" s="346"/>
      <c r="I32" s="346"/>
      <c r="J32" s="346"/>
      <c r="K32" s="346"/>
      <c r="L32" s="346"/>
      <c r="M32" s="346"/>
    </row>
  </sheetData>
  <mergeCells count="16">
    <mergeCell ref="A1:V1"/>
    <mergeCell ref="A2:R2"/>
    <mergeCell ref="A3:A6"/>
    <mergeCell ref="B3:B5"/>
    <mergeCell ref="C3:F3"/>
    <mergeCell ref="G3:R3"/>
    <mergeCell ref="C4:D5"/>
    <mergeCell ref="E4:F5"/>
    <mergeCell ref="G4:H5"/>
    <mergeCell ref="I4:L4"/>
    <mergeCell ref="M4:N5"/>
    <mergeCell ref="O4:R4"/>
    <mergeCell ref="I5:J5"/>
    <mergeCell ref="K5:L5"/>
    <mergeCell ref="O5:P5"/>
    <mergeCell ref="Q5:R5"/>
  </mergeCells>
  <hyperlinks>
    <hyperlink ref="A1" location="Inhalt!A1" display="zurück zum Inhalt"/>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B100"/>
  <sheetViews>
    <sheetView workbookViewId="0">
      <selection activeCell="B15" sqref="B15:D23"/>
    </sheetView>
  </sheetViews>
  <sheetFormatPr baseColWidth="10" defaultColWidth="11.42578125" defaultRowHeight="12.75"/>
  <cols>
    <col min="1" max="1" width="26.7109375" style="7" customWidth="1"/>
    <col min="2" max="2" width="18.140625" style="9" customWidth="1"/>
    <col min="3" max="3" width="22.85546875" style="9" customWidth="1"/>
    <col min="4" max="4" width="21.42578125" style="9" customWidth="1"/>
    <col min="5" max="9" width="10" style="9" customWidth="1"/>
    <col min="10" max="16384" width="11.42578125" style="7"/>
  </cols>
  <sheetData>
    <row r="1" spans="1:28" s="6" customFormat="1" ht="30" customHeight="1">
      <c r="A1" s="786" t="s">
        <v>0</v>
      </c>
      <c r="B1" s="786"/>
      <c r="C1" s="786"/>
      <c r="D1" s="786"/>
      <c r="E1" s="786"/>
      <c r="F1" s="786"/>
      <c r="G1" s="786"/>
      <c r="H1" s="786"/>
      <c r="I1" s="786"/>
      <c r="J1" s="787"/>
      <c r="K1" s="787"/>
      <c r="L1" s="787"/>
      <c r="M1" s="787"/>
      <c r="N1" s="787"/>
      <c r="O1" s="787"/>
      <c r="P1" s="787"/>
      <c r="Q1" s="787"/>
      <c r="R1" s="787"/>
      <c r="S1" s="787"/>
      <c r="T1" s="787"/>
      <c r="U1" s="787"/>
      <c r="V1" s="787"/>
      <c r="W1" s="787"/>
      <c r="X1" s="787"/>
      <c r="Y1" s="787"/>
      <c r="Z1" s="787"/>
      <c r="AA1" s="787"/>
      <c r="AB1" s="787"/>
    </row>
    <row r="2" spans="1:28" ht="15" customHeight="1">
      <c r="A2" s="798" t="s">
        <v>221</v>
      </c>
      <c r="B2" s="798"/>
      <c r="C2" s="798"/>
      <c r="D2" s="798"/>
      <c r="E2" s="798"/>
      <c r="F2" s="796"/>
      <c r="G2" s="796"/>
      <c r="H2" s="796"/>
      <c r="I2" s="796"/>
      <c r="J2" s="788"/>
      <c r="K2" s="788"/>
      <c r="L2" s="788"/>
      <c r="M2" s="788"/>
      <c r="N2" s="788"/>
      <c r="O2" s="788"/>
      <c r="P2" s="788"/>
      <c r="Q2" s="788"/>
      <c r="R2" s="788"/>
      <c r="S2" s="788"/>
      <c r="T2" s="788"/>
      <c r="U2" s="788"/>
      <c r="V2" s="788"/>
      <c r="W2" s="788"/>
      <c r="X2" s="788"/>
      <c r="Y2" s="788"/>
      <c r="Z2" s="788"/>
      <c r="AA2" s="788"/>
      <c r="AB2" s="788"/>
    </row>
    <row r="3" spans="1:28" ht="18.75" customHeight="1">
      <c r="A3" s="109"/>
      <c r="B3" s="646" t="s">
        <v>29</v>
      </c>
      <c r="C3" s="646"/>
      <c r="D3" s="646" t="s">
        <v>30</v>
      </c>
      <c r="E3" s="647"/>
      <c r="F3" s="797"/>
      <c r="G3" s="797"/>
      <c r="H3" s="797"/>
      <c r="I3" s="797"/>
      <c r="J3" s="790"/>
      <c r="K3" s="788"/>
      <c r="L3" s="788"/>
      <c r="M3" s="788"/>
      <c r="N3" s="788"/>
      <c r="O3" s="788"/>
      <c r="P3" s="788"/>
      <c r="Q3" s="788"/>
      <c r="R3" s="788"/>
      <c r="S3" s="788"/>
      <c r="T3" s="788"/>
      <c r="U3" s="788"/>
      <c r="V3" s="788"/>
      <c r="W3" s="788"/>
      <c r="X3" s="788"/>
      <c r="Y3" s="788"/>
      <c r="Z3" s="788"/>
    </row>
    <row r="4" spans="1:28" ht="12.75" customHeight="1" thickBot="1">
      <c r="A4" s="340"/>
      <c r="B4" s="341" t="s">
        <v>74</v>
      </c>
      <c r="C4" s="341" t="s">
        <v>26</v>
      </c>
      <c r="D4" s="341" t="s">
        <v>74</v>
      </c>
      <c r="E4" s="342" t="s">
        <v>26</v>
      </c>
      <c r="F4" s="789"/>
      <c r="G4" s="789"/>
      <c r="H4" s="789"/>
      <c r="I4" s="789"/>
      <c r="J4" s="790"/>
      <c r="K4" s="788"/>
      <c r="L4" s="788"/>
      <c r="M4" s="788"/>
      <c r="N4" s="788"/>
      <c r="O4" s="788"/>
      <c r="P4" s="788"/>
      <c r="Q4" s="788"/>
      <c r="R4" s="788"/>
      <c r="S4" s="788"/>
      <c r="T4" s="788"/>
      <c r="U4" s="788"/>
      <c r="V4" s="788"/>
      <c r="W4" s="788"/>
      <c r="X4" s="788"/>
      <c r="Y4" s="788"/>
      <c r="Z4" s="788"/>
    </row>
    <row r="5" spans="1:28" s="8" customFormat="1" ht="12.75" customHeight="1">
      <c r="A5" s="300" t="s">
        <v>31</v>
      </c>
      <c r="B5" s="270">
        <v>76.82185729366887</v>
      </c>
      <c r="C5" s="271">
        <v>0.69040457074366401</v>
      </c>
      <c r="D5" s="398">
        <v>91.591675936034278</v>
      </c>
      <c r="E5" s="271">
        <v>0.36</v>
      </c>
      <c r="F5" s="789"/>
      <c r="G5" s="789"/>
      <c r="H5" s="789"/>
      <c r="I5" s="789"/>
      <c r="J5" s="791"/>
      <c r="K5" s="792"/>
      <c r="L5" s="792"/>
      <c r="M5" s="792"/>
      <c r="N5" s="792"/>
      <c r="O5" s="792"/>
      <c r="P5" s="792"/>
      <c r="Q5" s="792"/>
      <c r="R5" s="792"/>
      <c r="S5" s="792"/>
      <c r="T5" s="792"/>
      <c r="U5" s="792"/>
      <c r="V5" s="792"/>
      <c r="W5" s="792"/>
      <c r="X5" s="792"/>
    </row>
    <row r="6" spans="1:28" ht="12.75" customHeight="1">
      <c r="A6" s="301" t="s">
        <v>32</v>
      </c>
      <c r="B6" s="266">
        <v>8.5944271100206358</v>
      </c>
      <c r="C6" s="267">
        <v>0.46165752494040274</v>
      </c>
      <c r="D6" s="420">
        <v>1.36936677163853</v>
      </c>
      <c r="E6" s="267">
        <v>0.15</v>
      </c>
      <c r="F6" s="789"/>
      <c r="G6" s="789"/>
      <c r="H6" s="789"/>
      <c r="I6" s="789"/>
      <c r="J6" s="790"/>
      <c r="K6" s="788"/>
      <c r="L6" s="788"/>
      <c r="M6" s="788"/>
      <c r="N6" s="788"/>
      <c r="O6" s="788"/>
      <c r="P6" s="788"/>
      <c r="Q6" s="788"/>
      <c r="R6" s="788"/>
      <c r="S6" s="788"/>
      <c r="T6" s="788"/>
      <c r="U6" s="788"/>
      <c r="V6" s="788"/>
      <c r="W6" s="788"/>
      <c r="X6" s="788"/>
    </row>
    <row r="7" spans="1:28" ht="12.75" customHeight="1">
      <c r="A7" s="300" t="s">
        <v>33</v>
      </c>
      <c r="B7" s="270">
        <v>11.222116892325825</v>
      </c>
      <c r="C7" s="271">
        <v>0.51525827641971944</v>
      </c>
      <c r="D7" s="398">
        <v>4.1564046530358851</v>
      </c>
      <c r="E7" s="271">
        <v>0.25</v>
      </c>
      <c r="F7" s="789"/>
      <c r="G7" s="789"/>
      <c r="H7" s="789"/>
      <c r="I7" s="789"/>
      <c r="J7" s="790"/>
      <c r="K7" s="788"/>
      <c r="L7" s="788"/>
      <c r="M7" s="788"/>
      <c r="N7" s="788"/>
      <c r="O7" s="788"/>
      <c r="P7" s="788"/>
      <c r="Q7" s="788"/>
      <c r="R7" s="788"/>
      <c r="S7" s="788"/>
      <c r="T7" s="788"/>
      <c r="U7" s="788"/>
      <c r="V7" s="788"/>
      <c r="W7" s="788"/>
      <c r="X7" s="788"/>
    </row>
    <row r="8" spans="1:28" ht="12.75" customHeight="1">
      <c r="A8" s="302" t="s">
        <v>34</v>
      </c>
      <c r="B8" s="274">
        <v>3.3615987039846718</v>
      </c>
      <c r="C8" s="275">
        <v>0.29901486234318753</v>
      </c>
      <c r="D8" s="421">
        <v>2.882552639291311</v>
      </c>
      <c r="E8" s="275">
        <v>0.23</v>
      </c>
      <c r="F8" s="789"/>
      <c r="G8" s="789"/>
      <c r="H8" s="789"/>
      <c r="I8" s="789"/>
      <c r="J8" s="788"/>
      <c r="K8" s="788"/>
      <c r="L8" s="788"/>
      <c r="M8" s="788"/>
      <c r="N8" s="788"/>
      <c r="O8" s="788"/>
      <c r="P8" s="788"/>
      <c r="Q8" s="788"/>
      <c r="R8" s="788"/>
      <c r="S8" s="788"/>
      <c r="T8" s="788"/>
      <c r="U8" s="788"/>
      <c r="V8" s="788"/>
      <c r="W8" s="788"/>
      <c r="X8" s="788"/>
    </row>
    <row r="9" spans="1:28" ht="15" customHeight="1">
      <c r="A9" s="623" t="s">
        <v>212</v>
      </c>
      <c r="B9" s="623"/>
      <c r="C9" s="623"/>
      <c r="D9" s="801"/>
      <c r="E9" s="793"/>
      <c r="F9" s="793"/>
      <c r="G9" s="789"/>
      <c r="H9" s="789"/>
      <c r="I9" s="789"/>
      <c r="J9" s="788"/>
      <c r="K9" s="788"/>
      <c r="L9" s="788"/>
      <c r="M9" s="788"/>
      <c r="N9" s="788"/>
      <c r="O9" s="788"/>
      <c r="P9" s="788"/>
      <c r="Q9" s="788"/>
      <c r="R9" s="788"/>
      <c r="S9" s="788"/>
      <c r="T9" s="788"/>
      <c r="U9" s="788"/>
      <c r="V9" s="788"/>
      <c r="W9" s="788"/>
      <c r="X9" s="788"/>
    </row>
    <row r="10" spans="1:28" s="8" customFormat="1" ht="12.75" customHeight="1">
      <c r="A10" s="799"/>
      <c r="B10" s="800"/>
      <c r="C10" s="800"/>
      <c r="D10" s="800"/>
      <c r="E10" s="793"/>
      <c r="F10" s="793"/>
      <c r="G10" s="789"/>
      <c r="H10" s="789"/>
      <c r="I10" s="789"/>
      <c r="J10" s="791"/>
      <c r="K10" s="792"/>
      <c r="L10" s="792"/>
      <c r="M10" s="792"/>
      <c r="N10" s="792"/>
      <c r="O10" s="792"/>
      <c r="P10" s="792"/>
      <c r="Q10" s="792"/>
      <c r="R10" s="792"/>
      <c r="S10" s="792"/>
      <c r="T10" s="792"/>
      <c r="U10" s="792"/>
      <c r="V10" s="792"/>
      <c r="W10" s="792"/>
      <c r="X10" s="792"/>
    </row>
    <row r="11" spans="1:28" ht="12.75" customHeight="1">
      <c r="A11" s="799"/>
      <c r="B11" s="800"/>
      <c r="C11" s="800"/>
      <c r="D11" s="800"/>
      <c r="E11" s="793"/>
      <c r="F11" s="793"/>
      <c r="G11" s="789"/>
      <c r="H11" s="789"/>
      <c r="I11" s="789"/>
      <c r="J11" s="788"/>
      <c r="K11" s="788"/>
      <c r="L11" s="788"/>
      <c r="M11" s="788"/>
      <c r="N11" s="788"/>
      <c r="O11" s="788"/>
      <c r="P11" s="788"/>
      <c r="Q11" s="788"/>
      <c r="R11" s="788"/>
      <c r="S11" s="788"/>
      <c r="T11" s="788"/>
      <c r="U11" s="788"/>
      <c r="V11" s="788"/>
      <c r="W11" s="788"/>
      <c r="X11" s="788"/>
    </row>
    <row r="12" spans="1:28" ht="12.75" customHeight="1">
      <c r="A12" s="799"/>
      <c r="B12" s="800"/>
      <c r="C12" s="800"/>
      <c r="D12" s="800"/>
      <c r="E12" s="793"/>
      <c r="F12" s="793"/>
      <c r="G12" s="789"/>
      <c r="H12" s="789"/>
      <c r="I12" s="789"/>
      <c r="J12" s="790"/>
      <c r="K12" s="788"/>
      <c r="L12" s="788"/>
      <c r="M12" s="788"/>
      <c r="N12" s="788"/>
      <c r="O12" s="788"/>
      <c r="P12" s="788"/>
      <c r="Q12" s="788"/>
      <c r="R12" s="788"/>
      <c r="S12" s="788"/>
      <c r="T12" s="788"/>
      <c r="U12" s="788"/>
      <c r="V12" s="788"/>
      <c r="W12" s="788"/>
      <c r="X12" s="788"/>
    </row>
    <row r="13" spans="1:28" ht="12.75" customHeight="1">
      <c r="A13" s="799"/>
      <c r="B13" s="800"/>
      <c r="C13" s="800"/>
      <c r="D13" s="800"/>
      <c r="E13" s="793"/>
      <c r="F13" s="793"/>
      <c r="G13" s="789"/>
      <c r="H13" s="789"/>
      <c r="I13" s="789"/>
      <c r="J13" s="788"/>
      <c r="K13" s="788"/>
      <c r="L13" s="788"/>
      <c r="M13" s="788"/>
      <c r="N13" s="788"/>
      <c r="O13" s="788"/>
      <c r="P13" s="788"/>
      <c r="Q13" s="788"/>
      <c r="R13" s="788"/>
      <c r="S13" s="788"/>
      <c r="T13" s="788"/>
      <c r="U13" s="788"/>
      <c r="V13" s="788"/>
      <c r="W13" s="788"/>
      <c r="X13" s="788"/>
    </row>
    <row r="14" spans="1:28" ht="12.75" customHeight="1">
      <c r="A14" s="788"/>
      <c r="B14" s="785"/>
      <c r="C14" s="785"/>
      <c r="D14" s="785"/>
      <c r="E14" s="785"/>
      <c r="F14" s="785"/>
      <c r="G14" s="794"/>
      <c r="H14" s="794"/>
      <c r="I14" s="794"/>
      <c r="J14" s="788"/>
      <c r="K14" s="788"/>
      <c r="L14" s="788"/>
      <c r="M14" s="788"/>
      <c r="N14" s="788"/>
      <c r="O14" s="788"/>
      <c r="P14" s="788"/>
      <c r="Q14" s="788"/>
      <c r="R14" s="788"/>
      <c r="S14" s="788"/>
      <c r="T14" s="788"/>
      <c r="U14" s="788"/>
      <c r="V14" s="788"/>
      <c r="W14" s="788"/>
      <c r="X14" s="788"/>
    </row>
    <row r="15" spans="1:28" s="8" customFormat="1" ht="12.75" customHeight="1">
      <c r="A15" s="788"/>
      <c r="B15" s="785"/>
      <c r="C15" s="785"/>
      <c r="D15" s="785"/>
      <c r="E15" s="785"/>
      <c r="F15" s="785"/>
      <c r="G15" s="794"/>
      <c r="H15" s="794"/>
      <c r="I15" s="794"/>
      <c r="J15" s="791"/>
      <c r="K15" s="792"/>
      <c r="L15" s="792"/>
      <c r="M15" s="792"/>
      <c r="N15" s="792"/>
      <c r="O15" s="792"/>
      <c r="P15" s="792"/>
      <c r="Q15" s="792"/>
      <c r="R15" s="792"/>
      <c r="S15" s="792"/>
      <c r="T15" s="792"/>
      <c r="U15" s="792"/>
      <c r="V15" s="792"/>
      <c r="W15" s="792"/>
      <c r="X15" s="792"/>
    </row>
    <row r="16" spans="1:28" ht="12.75" customHeight="1">
      <c r="A16" s="788"/>
      <c r="B16" s="785"/>
      <c r="C16" s="785"/>
      <c r="D16" s="785"/>
      <c r="E16" s="785"/>
      <c r="F16" s="785"/>
      <c r="G16" s="794"/>
      <c r="H16" s="794"/>
      <c r="I16" s="794"/>
      <c r="J16" s="788"/>
      <c r="K16" s="788"/>
      <c r="L16" s="788"/>
      <c r="M16" s="788"/>
      <c r="N16" s="788"/>
      <c r="O16" s="788"/>
      <c r="P16" s="788"/>
      <c r="Q16" s="788"/>
      <c r="R16" s="788"/>
      <c r="S16" s="788"/>
      <c r="T16" s="788"/>
      <c r="U16" s="788"/>
      <c r="V16" s="788"/>
      <c r="W16" s="788"/>
      <c r="X16" s="788"/>
    </row>
    <row r="17" spans="1:28" ht="12.75" customHeight="1">
      <c r="A17" s="788"/>
      <c r="B17" s="785"/>
      <c r="C17" s="785"/>
      <c r="D17" s="785"/>
      <c r="E17" s="785"/>
      <c r="F17" s="785"/>
      <c r="G17" s="794"/>
      <c r="H17" s="794"/>
      <c r="I17" s="794"/>
      <c r="J17" s="790"/>
      <c r="K17" s="788"/>
      <c r="L17" s="788"/>
      <c r="M17" s="788"/>
      <c r="N17" s="788"/>
      <c r="O17" s="788"/>
      <c r="P17" s="788"/>
      <c r="Q17" s="788"/>
      <c r="R17" s="788"/>
      <c r="S17" s="788"/>
      <c r="T17" s="788"/>
      <c r="U17" s="788"/>
      <c r="V17" s="788"/>
      <c r="W17" s="788"/>
      <c r="X17" s="788"/>
    </row>
    <row r="18" spans="1:28" ht="12.75" customHeight="1">
      <c r="A18" s="788"/>
      <c r="B18" s="785"/>
      <c r="C18" s="785"/>
      <c r="D18" s="785"/>
      <c r="E18" s="785"/>
      <c r="F18" s="785"/>
      <c r="G18" s="794"/>
      <c r="H18" s="794"/>
      <c r="I18" s="794"/>
      <c r="J18" s="788"/>
      <c r="K18" s="788"/>
      <c r="L18" s="788"/>
      <c r="M18" s="788"/>
      <c r="N18" s="788"/>
      <c r="O18" s="788"/>
      <c r="P18" s="788"/>
      <c r="Q18" s="788"/>
      <c r="R18" s="788"/>
      <c r="S18" s="788"/>
      <c r="T18" s="788"/>
      <c r="U18" s="788"/>
      <c r="V18" s="788"/>
      <c r="W18" s="788"/>
      <c r="X18" s="788"/>
    </row>
    <row r="19" spans="1:28" ht="12.75" customHeight="1">
      <c r="A19" s="788"/>
      <c r="B19" s="785"/>
      <c r="C19" s="785"/>
      <c r="D19" s="785"/>
      <c r="E19" s="785"/>
      <c r="F19" s="785"/>
      <c r="G19" s="794"/>
      <c r="H19" s="794"/>
      <c r="I19" s="794"/>
      <c r="J19" s="788"/>
      <c r="K19" s="788"/>
      <c r="L19" s="788"/>
      <c r="M19" s="788"/>
      <c r="N19" s="788"/>
      <c r="O19" s="788"/>
      <c r="P19" s="788"/>
      <c r="Q19" s="788"/>
      <c r="R19" s="788"/>
      <c r="S19" s="788"/>
      <c r="T19" s="788"/>
      <c r="U19" s="788"/>
      <c r="V19" s="788"/>
      <c r="W19" s="788"/>
      <c r="X19" s="788"/>
    </row>
    <row r="20" spans="1:28" s="10" customFormat="1" ht="15.75" customHeight="1">
      <c r="A20" s="788"/>
      <c r="B20" s="785"/>
      <c r="C20" s="785"/>
      <c r="D20" s="785"/>
      <c r="E20" s="785"/>
      <c r="F20" s="785"/>
      <c r="G20" s="794"/>
      <c r="H20" s="794"/>
      <c r="I20" s="794"/>
      <c r="J20" s="795"/>
      <c r="K20" s="795"/>
      <c r="L20" s="795"/>
      <c r="M20" s="795"/>
      <c r="N20" s="795"/>
      <c r="O20" s="795"/>
      <c r="P20" s="795"/>
      <c r="Q20" s="795"/>
      <c r="R20" s="795"/>
      <c r="S20" s="795"/>
      <c r="T20" s="795"/>
      <c r="U20" s="795"/>
      <c r="V20" s="795"/>
      <c r="W20" s="795"/>
      <c r="X20" s="795"/>
      <c r="Y20" s="29"/>
      <c r="Z20" s="29"/>
      <c r="AA20" s="29"/>
      <c r="AB20" s="29"/>
    </row>
    <row r="21" spans="1:28">
      <c r="A21" s="788"/>
      <c r="B21" s="785"/>
      <c r="C21" s="785"/>
      <c r="D21" s="785"/>
      <c r="E21" s="785"/>
      <c r="F21" s="785"/>
      <c r="G21" s="785"/>
      <c r="H21" s="785"/>
      <c r="I21" s="785"/>
      <c r="J21" s="788"/>
      <c r="K21" s="788"/>
      <c r="L21" s="788"/>
      <c r="M21" s="788"/>
      <c r="N21" s="788"/>
      <c r="O21" s="788"/>
      <c r="P21" s="788"/>
      <c r="Q21" s="788"/>
      <c r="R21" s="788"/>
      <c r="S21" s="788"/>
      <c r="T21" s="788"/>
      <c r="U21" s="788"/>
      <c r="V21" s="788"/>
      <c r="W21" s="788"/>
      <c r="X21" s="788"/>
    </row>
    <row r="22" spans="1:28">
      <c r="A22" s="788"/>
      <c r="B22" s="785"/>
      <c r="C22" s="785"/>
      <c r="D22" s="785"/>
      <c r="E22" s="785"/>
      <c r="F22" s="785"/>
      <c r="G22" s="785"/>
      <c r="H22" s="785"/>
      <c r="I22" s="785"/>
      <c r="J22" s="788"/>
      <c r="K22" s="788"/>
      <c r="L22" s="788"/>
      <c r="M22" s="788"/>
      <c r="N22" s="788"/>
      <c r="O22" s="788"/>
      <c r="P22" s="788"/>
      <c r="Q22" s="788"/>
      <c r="R22" s="788"/>
      <c r="S22" s="788"/>
      <c r="T22" s="788"/>
      <c r="U22" s="788"/>
      <c r="V22" s="788"/>
      <c r="W22" s="788"/>
      <c r="X22" s="788"/>
    </row>
    <row r="23" spans="1:28">
      <c r="A23" s="788"/>
      <c r="B23" s="785"/>
      <c r="C23" s="785"/>
      <c r="D23" s="785"/>
      <c r="E23" s="785"/>
      <c r="F23" s="785"/>
      <c r="G23" s="785"/>
      <c r="H23" s="785"/>
      <c r="I23" s="785"/>
      <c r="J23" s="788"/>
      <c r="K23" s="788"/>
      <c r="L23" s="788"/>
      <c r="M23" s="788"/>
      <c r="N23" s="788"/>
      <c r="O23" s="788"/>
      <c r="P23" s="788"/>
      <c r="Q23" s="788"/>
      <c r="R23" s="788"/>
      <c r="S23" s="788"/>
      <c r="T23" s="788"/>
      <c r="U23" s="788"/>
      <c r="V23" s="788"/>
      <c r="W23" s="788"/>
      <c r="X23" s="788"/>
    </row>
    <row r="24" spans="1:28">
      <c r="A24" s="788"/>
      <c r="B24" s="785"/>
      <c r="C24" s="785"/>
      <c r="D24" s="785"/>
      <c r="E24" s="785"/>
      <c r="F24" s="785"/>
      <c r="G24" s="785"/>
      <c r="H24" s="785"/>
      <c r="I24" s="785"/>
      <c r="J24" s="788"/>
      <c r="K24" s="788"/>
      <c r="L24" s="788"/>
      <c r="M24" s="788"/>
      <c r="N24" s="788"/>
      <c r="O24" s="788"/>
      <c r="P24" s="788"/>
      <c r="Q24" s="788"/>
      <c r="R24" s="788"/>
      <c r="S24" s="788"/>
      <c r="T24" s="788"/>
      <c r="U24" s="788"/>
      <c r="V24" s="788"/>
      <c r="W24" s="788"/>
      <c r="X24" s="788"/>
    </row>
    <row r="25" spans="1:28">
      <c r="A25" s="788"/>
      <c r="B25" s="785"/>
      <c r="C25" s="785"/>
      <c r="D25" s="785"/>
      <c r="E25" s="785"/>
      <c r="F25" s="785"/>
      <c r="G25" s="785"/>
      <c r="H25" s="785"/>
      <c r="I25" s="785"/>
      <c r="J25" s="788"/>
      <c r="K25" s="788"/>
      <c r="L25" s="788"/>
      <c r="M25" s="788"/>
      <c r="N25" s="788"/>
      <c r="O25" s="788"/>
      <c r="P25" s="788"/>
      <c r="Q25" s="788"/>
      <c r="R25" s="788"/>
      <c r="S25" s="788"/>
      <c r="T25" s="788"/>
      <c r="U25" s="788"/>
      <c r="V25" s="788"/>
      <c r="W25" s="788"/>
      <c r="X25" s="788"/>
    </row>
    <row r="26" spans="1:28">
      <c r="A26" s="788"/>
      <c r="B26" s="785"/>
      <c r="C26" s="785"/>
      <c r="D26" s="785"/>
      <c r="E26" s="785"/>
      <c r="F26" s="785"/>
      <c r="G26" s="785"/>
      <c r="H26" s="785"/>
      <c r="I26" s="785"/>
      <c r="J26" s="788"/>
      <c r="K26" s="788"/>
      <c r="L26" s="788"/>
      <c r="M26" s="788"/>
      <c r="N26" s="788"/>
      <c r="O26" s="788"/>
      <c r="P26" s="788"/>
      <c r="Q26" s="788"/>
      <c r="R26" s="788"/>
      <c r="S26" s="788"/>
      <c r="T26" s="788"/>
      <c r="U26" s="788"/>
      <c r="V26" s="788"/>
      <c r="W26" s="788"/>
      <c r="X26" s="788"/>
    </row>
    <row r="27" spans="1:28">
      <c r="A27" s="788"/>
      <c r="B27" s="785"/>
      <c r="C27" s="785"/>
      <c r="D27" s="785"/>
      <c r="E27" s="785"/>
      <c r="F27" s="785"/>
      <c r="G27" s="785"/>
      <c r="H27" s="785"/>
      <c r="I27" s="785"/>
      <c r="J27" s="788"/>
      <c r="K27" s="788"/>
      <c r="L27" s="788"/>
      <c r="M27" s="788"/>
      <c r="N27" s="788"/>
      <c r="O27" s="788"/>
      <c r="P27" s="788"/>
      <c r="Q27" s="788"/>
      <c r="R27" s="788"/>
      <c r="S27" s="788"/>
      <c r="T27" s="788"/>
      <c r="U27" s="788"/>
      <c r="V27" s="788"/>
      <c r="W27" s="788"/>
      <c r="X27" s="788"/>
    </row>
    <row r="28" spans="1:28">
      <c r="A28" s="788"/>
      <c r="B28" s="785"/>
      <c r="C28" s="785"/>
      <c r="D28" s="785"/>
      <c r="E28" s="785"/>
      <c r="F28" s="785"/>
      <c r="G28" s="785"/>
      <c r="H28" s="785"/>
      <c r="I28" s="785"/>
      <c r="J28" s="788"/>
      <c r="K28" s="788"/>
      <c r="L28" s="788"/>
      <c r="M28" s="788"/>
      <c r="N28" s="788"/>
      <c r="O28" s="788"/>
      <c r="P28" s="788"/>
      <c r="Q28" s="788"/>
      <c r="R28" s="788"/>
      <c r="S28" s="788"/>
      <c r="T28" s="788"/>
      <c r="U28" s="788"/>
      <c r="V28" s="788"/>
      <c r="W28" s="788"/>
      <c r="X28" s="788"/>
    </row>
    <row r="29" spans="1:28">
      <c r="A29" s="788"/>
      <c r="B29" s="785"/>
      <c r="C29" s="785"/>
      <c r="D29" s="785"/>
      <c r="E29" s="785"/>
      <c r="F29" s="785"/>
      <c r="G29" s="785"/>
      <c r="H29" s="785"/>
      <c r="I29" s="785"/>
      <c r="J29" s="788"/>
      <c r="K29" s="788"/>
      <c r="L29" s="788"/>
      <c r="M29" s="788"/>
      <c r="N29" s="788"/>
      <c r="O29" s="788"/>
      <c r="P29" s="788"/>
      <c r="Q29" s="788"/>
      <c r="R29" s="788"/>
      <c r="S29" s="788"/>
      <c r="T29" s="788"/>
      <c r="U29" s="788"/>
      <c r="V29" s="788"/>
      <c r="W29" s="788"/>
      <c r="X29" s="788"/>
    </row>
    <row r="30" spans="1:28">
      <c r="A30" s="788"/>
      <c r="B30" s="785"/>
      <c r="C30" s="785"/>
      <c r="D30" s="785"/>
      <c r="E30" s="785"/>
      <c r="F30" s="785"/>
      <c r="G30" s="785"/>
      <c r="H30" s="785"/>
      <c r="I30" s="785"/>
      <c r="J30" s="788"/>
      <c r="K30" s="788"/>
      <c r="L30" s="788"/>
      <c r="M30" s="788"/>
      <c r="N30" s="788"/>
      <c r="O30" s="788"/>
      <c r="P30" s="788"/>
      <c r="Q30" s="788"/>
      <c r="R30" s="788"/>
      <c r="S30" s="788"/>
      <c r="T30" s="788"/>
      <c r="U30" s="788"/>
      <c r="V30" s="788"/>
      <c r="W30" s="788"/>
      <c r="X30" s="788"/>
    </row>
    <row r="31" spans="1:28">
      <c r="A31" s="788"/>
      <c r="B31" s="785"/>
      <c r="C31" s="785"/>
      <c r="D31" s="785"/>
      <c r="E31" s="785"/>
      <c r="F31" s="785"/>
      <c r="G31" s="785"/>
      <c r="H31" s="785"/>
      <c r="I31" s="785"/>
      <c r="J31" s="788"/>
      <c r="K31" s="788"/>
      <c r="L31" s="788"/>
      <c r="M31" s="788"/>
      <c r="N31" s="788"/>
      <c r="O31" s="788"/>
      <c r="P31" s="788"/>
      <c r="Q31" s="788"/>
      <c r="R31" s="788"/>
      <c r="S31" s="788"/>
      <c r="T31" s="788"/>
      <c r="U31" s="788"/>
      <c r="V31" s="788"/>
      <c r="W31" s="788"/>
      <c r="X31" s="788"/>
    </row>
    <row r="32" spans="1:28">
      <c r="A32" s="788"/>
      <c r="B32" s="785"/>
      <c r="C32" s="785"/>
      <c r="D32" s="785"/>
      <c r="E32" s="785"/>
      <c r="F32" s="785"/>
      <c r="G32" s="785"/>
      <c r="H32" s="785"/>
      <c r="I32" s="785"/>
      <c r="J32" s="788"/>
      <c r="K32" s="788"/>
      <c r="L32" s="788"/>
      <c r="M32" s="788"/>
      <c r="N32" s="788"/>
      <c r="O32" s="788"/>
      <c r="P32" s="788"/>
      <c r="Q32" s="788"/>
      <c r="R32" s="788"/>
      <c r="S32" s="788"/>
      <c r="T32" s="788"/>
      <c r="U32" s="788"/>
      <c r="V32" s="788"/>
      <c r="W32" s="788"/>
      <c r="X32" s="788"/>
    </row>
    <row r="33" spans="1:24">
      <c r="A33" s="788"/>
      <c r="B33" s="785"/>
      <c r="C33" s="785"/>
      <c r="D33" s="785"/>
      <c r="E33" s="785"/>
      <c r="F33" s="785"/>
      <c r="G33" s="785"/>
      <c r="H33" s="785"/>
      <c r="I33" s="785"/>
      <c r="J33" s="788"/>
      <c r="K33" s="788"/>
      <c r="L33" s="788"/>
      <c r="M33" s="788"/>
      <c r="N33" s="788"/>
      <c r="O33" s="788"/>
      <c r="P33" s="788"/>
      <c r="Q33" s="788"/>
      <c r="R33" s="788"/>
      <c r="S33" s="788"/>
      <c r="T33" s="788"/>
      <c r="U33" s="788"/>
      <c r="V33" s="788"/>
      <c r="W33" s="788"/>
      <c r="X33" s="788"/>
    </row>
    <row r="34" spans="1:24">
      <c r="A34" s="788"/>
      <c r="B34" s="785"/>
      <c r="C34" s="785"/>
      <c r="D34" s="785"/>
      <c r="E34" s="785"/>
      <c r="F34" s="785"/>
      <c r="G34" s="785"/>
      <c r="H34" s="785"/>
      <c r="I34" s="785"/>
      <c r="J34" s="788"/>
      <c r="K34" s="788"/>
      <c r="L34" s="788"/>
      <c r="M34" s="788"/>
      <c r="N34" s="788"/>
      <c r="O34" s="788"/>
      <c r="P34" s="788"/>
      <c r="Q34" s="788"/>
      <c r="R34" s="788"/>
      <c r="S34" s="788"/>
      <c r="T34" s="788"/>
      <c r="U34" s="788"/>
      <c r="V34" s="788"/>
      <c r="W34" s="788"/>
      <c r="X34" s="788"/>
    </row>
    <row r="35" spans="1:24">
      <c r="A35" s="788"/>
      <c r="B35" s="785"/>
      <c r="C35" s="785"/>
      <c r="D35" s="785"/>
      <c r="E35" s="785"/>
      <c r="F35" s="785"/>
      <c r="G35" s="785"/>
      <c r="H35" s="785"/>
      <c r="I35" s="785"/>
      <c r="J35" s="788"/>
      <c r="K35" s="788"/>
      <c r="L35" s="788"/>
      <c r="M35" s="788"/>
      <c r="N35" s="788"/>
      <c r="O35" s="788"/>
      <c r="P35" s="788"/>
      <c r="Q35" s="788"/>
      <c r="R35" s="788"/>
      <c r="S35" s="788"/>
      <c r="T35" s="788"/>
      <c r="U35" s="788"/>
      <c r="V35" s="788"/>
      <c r="W35" s="788"/>
      <c r="X35" s="788"/>
    </row>
    <row r="36" spans="1:24">
      <c r="A36" s="788"/>
      <c r="B36" s="785"/>
      <c r="C36" s="785"/>
      <c r="D36" s="785"/>
      <c r="E36" s="785"/>
      <c r="F36" s="785"/>
      <c r="G36" s="785"/>
      <c r="H36" s="785"/>
      <c r="I36" s="785"/>
      <c r="J36" s="788"/>
      <c r="K36" s="788"/>
      <c r="L36" s="788"/>
      <c r="M36" s="788"/>
      <c r="N36" s="788"/>
      <c r="O36" s="788"/>
      <c r="P36" s="788"/>
      <c r="Q36" s="788"/>
      <c r="R36" s="788"/>
      <c r="S36" s="788"/>
      <c r="T36" s="788"/>
      <c r="U36" s="788"/>
      <c r="V36" s="788"/>
      <c r="W36" s="788"/>
      <c r="X36" s="788"/>
    </row>
    <row r="37" spans="1:24">
      <c r="A37" s="788"/>
      <c r="B37" s="785"/>
      <c r="C37" s="785"/>
      <c r="D37" s="785"/>
      <c r="E37" s="785"/>
      <c r="F37" s="785"/>
      <c r="G37" s="785"/>
      <c r="H37" s="785"/>
      <c r="I37" s="785"/>
      <c r="J37" s="788"/>
      <c r="K37" s="788"/>
      <c r="L37" s="788"/>
      <c r="M37" s="788"/>
      <c r="N37" s="788"/>
      <c r="O37" s="788"/>
      <c r="P37" s="788"/>
      <c r="Q37" s="788"/>
      <c r="R37" s="788"/>
      <c r="S37" s="788"/>
      <c r="T37" s="788"/>
      <c r="U37" s="788"/>
      <c r="V37" s="788"/>
      <c r="W37" s="788"/>
      <c r="X37" s="788"/>
    </row>
    <row r="38" spans="1:24">
      <c r="A38" s="788"/>
      <c r="B38" s="785"/>
      <c r="C38" s="785"/>
      <c r="D38" s="785"/>
      <c r="E38" s="785"/>
      <c r="F38" s="785"/>
      <c r="G38" s="785"/>
      <c r="H38" s="785"/>
      <c r="I38" s="785"/>
      <c r="J38" s="788"/>
      <c r="K38" s="788"/>
      <c r="L38" s="788"/>
      <c r="M38" s="788"/>
      <c r="N38" s="788"/>
      <c r="O38" s="788"/>
      <c r="P38" s="788"/>
      <c r="Q38" s="788"/>
      <c r="R38" s="788"/>
      <c r="S38" s="788"/>
      <c r="T38" s="788"/>
      <c r="U38" s="788"/>
      <c r="V38" s="788"/>
      <c r="W38" s="788"/>
      <c r="X38" s="788"/>
    </row>
    <row r="39" spans="1:24">
      <c r="A39" s="788"/>
      <c r="B39" s="785"/>
      <c r="C39" s="785"/>
      <c r="D39" s="785"/>
      <c r="E39" s="785"/>
      <c r="F39" s="785"/>
      <c r="G39" s="785"/>
      <c r="H39" s="785"/>
      <c r="I39" s="785"/>
      <c r="J39" s="788"/>
      <c r="K39" s="788"/>
      <c r="L39" s="788"/>
      <c r="M39" s="788"/>
      <c r="N39" s="788"/>
      <c r="O39" s="788"/>
      <c r="P39" s="788"/>
      <c r="Q39" s="788"/>
      <c r="R39" s="788"/>
      <c r="S39" s="788"/>
      <c r="T39" s="788"/>
      <c r="U39" s="788"/>
      <c r="V39" s="788"/>
      <c r="W39" s="788"/>
      <c r="X39" s="788"/>
    </row>
    <row r="40" spans="1:24">
      <c r="A40" s="788"/>
      <c r="B40" s="785"/>
      <c r="C40" s="785"/>
      <c r="D40" s="785"/>
      <c r="E40" s="785"/>
      <c r="F40" s="785"/>
      <c r="G40" s="785"/>
      <c r="H40" s="785"/>
      <c r="I40" s="785"/>
      <c r="J40" s="788"/>
      <c r="K40" s="788"/>
      <c r="L40" s="788"/>
      <c r="M40" s="788"/>
      <c r="N40" s="788"/>
      <c r="O40" s="788"/>
      <c r="P40" s="788"/>
      <c r="Q40" s="788"/>
      <c r="R40" s="788"/>
      <c r="S40" s="788"/>
      <c r="T40" s="788"/>
      <c r="U40" s="788"/>
      <c r="V40" s="788"/>
      <c r="W40" s="788"/>
      <c r="X40" s="788"/>
    </row>
    <row r="41" spans="1:24">
      <c r="A41" s="788"/>
      <c r="B41" s="785"/>
      <c r="C41" s="785"/>
      <c r="D41" s="785"/>
      <c r="E41" s="785"/>
      <c r="F41" s="785"/>
      <c r="G41" s="785"/>
      <c r="H41" s="785"/>
      <c r="I41" s="785"/>
      <c r="J41" s="788"/>
      <c r="K41" s="788"/>
      <c r="L41" s="788"/>
      <c r="M41" s="788"/>
      <c r="N41" s="788"/>
      <c r="O41" s="788"/>
      <c r="P41" s="788"/>
      <c r="Q41" s="788"/>
      <c r="R41" s="788"/>
      <c r="S41" s="788"/>
      <c r="T41" s="788"/>
      <c r="U41" s="788"/>
      <c r="V41" s="788"/>
      <c r="W41" s="788"/>
      <c r="X41" s="788"/>
    </row>
    <row r="42" spans="1:24">
      <c r="A42" s="788"/>
      <c r="B42" s="785"/>
      <c r="C42" s="785"/>
      <c r="D42" s="785"/>
      <c r="E42" s="785"/>
      <c r="F42" s="785"/>
      <c r="G42" s="785"/>
      <c r="H42" s="785"/>
      <c r="I42" s="785"/>
      <c r="J42" s="788"/>
      <c r="K42" s="788"/>
      <c r="L42" s="788"/>
      <c r="M42" s="788"/>
      <c r="N42" s="788"/>
      <c r="O42" s="788"/>
      <c r="P42" s="788"/>
      <c r="Q42" s="788"/>
      <c r="R42" s="788"/>
      <c r="S42" s="788"/>
      <c r="T42" s="788"/>
      <c r="U42" s="788"/>
      <c r="V42" s="788"/>
      <c r="W42" s="788"/>
      <c r="X42" s="788"/>
    </row>
    <row r="43" spans="1:24">
      <c r="A43" s="788"/>
      <c r="B43" s="785"/>
      <c r="C43" s="785"/>
      <c r="D43" s="785"/>
      <c r="E43" s="785"/>
      <c r="F43" s="785"/>
      <c r="G43" s="785"/>
      <c r="H43" s="785"/>
      <c r="I43" s="785"/>
      <c r="J43" s="788"/>
      <c r="K43" s="788"/>
      <c r="L43" s="788"/>
      <c r="M43" s="788"/>
      <c r="N43" s="788"/>
      <c r="O43" s="788"/>
      <c r="P43" s="788"/>
      <c r="Q43" s="788"/>
      <c r="R43" s="788"/>
      <c r="S43" s="788"/>
      <c r="T43" s="788"/>
      <c r="U43" s="788"/>
      <c r="V43" s="788"/>
      <c r="W43" s="788"/>
      <c r="X43" s="788"/>
    </row>
    <row r="44" spans="1:24">
      <c r="A44" s="788"/>
      <c r="B44" s="785"/>
      <c r="C44" s="785"/>
      <c r="D44" s="785"/>
      <c r="E44" s="785"/>
      <c r="F44" s="785"/>
      <c r="G44" s="785"/>
      <c r="H44" s="785"/>
      <c r="I44" s="785"/>
      <c r="J44" s="788"/>
      <c r="K44" s="788"/>
      <c r="L44" s="788"/>
      <c r="M44" s="788"/>
      <c r="N44" s="788"/>
      <c r="O44" s="788"/>
      <c r="P44" s="788"/>
      <c r="Q44" s="788"/>
      <c r="R44" s="788"/>
      <c r="S44" s="788"/>
      <c r="T44" s="788"/>
      <c r="U44" s="788"/>
      <c r="V44" s="788"/>
      <c r="W44" s="788"/>
      <c r="X44" s="788"/>
    </row>
    <row r="45" spans="1:24">
      <c r="A45" s="788"/>
      <c r="B45" s="785"/>
      <c r="C45" s="785"/>
      <c r="D45" s="785"/>
      <c r="E45" s="785"/>
      <c r="F45" s="785"/>
      <c r="G45" s="785"/>
      <c r="H45" s="785"/>
      <c r="I45" s="785"/>
      <c r="J45" s="788"/>
      <c r="K45" s="788"/>
      <c r="L45" s="788"/>
      <c r="M45" s="788"/>
      <c r="N45" s="788"/>
      <c r="O45" s="788"/>
      <c r="P45" s="788"/>
      <c r="Q45" s="788"/>
      <c r="R45" s="788"/>
      <c r="S45" s="788"/>
      <c r="T45" s="788"/>
      <c r="U45" s="788"/>
      <c r="V45" s="788"/>
      <c r="W45" s="788"/>
      <c r="X45" s="788"/>
    </row>
    <row r="46" spans="1:24">
      <c r="A46" s="788"/>
      <c r="B46" s="785"/>
      <c r="C46" s="785"/>
      <c r="D46" s="785"/>
      <c r="E46" s="785"/>
      <c r="F46" s="785"/>
      <c r="G46" s="785"/>
      <c r="H46" s="785"/>
      <c r="I46" s="785"/>
      <c r="J46" s="788"/>
      <c r="K46" s="788"/>
      <c r="L46" s="788"/>
      <c r="M46" s="788"/>
      <c r="N46" s="788"/>
      <c r="O46" s="788"/>
      <c r="P46" s="788"/>
      <c r="Q46" s="788"/>
      <c r="R46" s="788"/>
      <c r="S46" s="788"/>
      <c r="T46" s="788"/>
      <c r="U46" s="788"/>
      <c r="V46" s="788"/>
      <c r="W46" s="788"/>
      <c r="X46" s="788"/>
    </row>
    <row r="47" spans="1:24">
      <c r="A47" s="788"/>
      <c r="B47" s="785"/>
      <c r="C47" s="785"/>
      <c r="D47" s="785"/>
      <c r="E47" s="785"/>
      <c r="F47" s="785"/>
      <c r="G47" s="785"/>
      <c r="H47" s="785"/>
      <c r="I47" s="785"/>
      <c r="J47" s="788"/>
      <c r="K47" s="788"/>
      <c r="L47" s="788"/>
      <c r="M47" s="788"/>
      <c r="N47" s="788"/>
      <c r="O47" s="788"/>
      <c r="P47" s="788"/>
      <c r="Q47" s="788"/>
      <c r="R47" s="788"/>
      <c r="S47" s="788"/>
      <c r="T47" s="788"/>
      <c r="U47" s="788"/>
      <c r="V47" s="788"/>
      <c r="W47" s="788"/>
      <c r="X47" s="788"/>
    </row>
    <row r="48" spans="1:24">
      <c r="A48" s="788"/>
      <c r="B48" s="785"/>
      <c r="C48" s="785"/>
      <c r="D48" s="785"/>
      <c r="E48" s="785"/>
      <c r="F48" s="785"/>
      <c r="G48" s="785"/>
      <c r="H48" s="785"/>
      <c r="I48" s="785"/>
      <c r="J48" s="788"/>
      <c r="K48" s="788"/>
      <c r="L48" s="788"/>
      <c r="M48" s="788"/>
      <c r="N48" s="788"/>
      <c r="O48" s="788"/>
      <c r="P48" s="788"/>
      <c r="Q48" s="788"/>
      <c r="R48" s="788"/>
      <c r="S48" s="788"/>
      <c r="T48" s="788"/>
      <c r="U48" s="788"/>
      <c r="V48" s="788"/>
      <c r="W48" s="788"/>
      <c r="X48" s="788"/>
    </row>
    <row r="49" spans="1:24">
      <c r="A49" s="788"/>
      <c r="B49" s="785"/>
      <c r="C49" s="785"/>
      <c r="D49" s="785"/>
      <c r="E49" s="785"/>
      <c r="F49" s="785"/>
      <c r="G49" s="785"/>
      <c r="H49" s="785"/>
      <c r="I49" s="785"/>
      <c r="J49" s="788"/>
      <c r="K49" s="788"/>
      <c r="L49" s="788"/>
      <c r="M49" s="788"/>
      <c r="N49" s="788"/>
      <c r="O49" s="788"/>
      <c r="P49" s="788"/>
      <c r="Q49" s="788"/>
      <c r="R49" s="788"/>
      <c r="S49" s="788"/>
      <c r="T49" s="788"/>
      <c r="U49" s="788"/>
      <c r="V49" s="788"/>
      <c r="W49" s="788"/>
      <c r="X49" s="788"/>
    </row>
    <row r="50" spans="1:24">
      <c r="A50" s="788"/>
      <c r="B50" s="785"/>
      <c r="C50" s="785"/>
      <c r="D50" s="785"/>
      <c r="E50" s="785"/>
      <c r="F50" s="785"/>
      <c r="G50" s="785"/>
      <c r="H50" s="785"/>
      <c r="I50" s="785"/>
      <c r="J50" s="788"/>
      <c r="K50" s="788"/>
      <c r="L50" s="788"/>
      <c r="M50" s="788"/>
      <c r="N50" s="788"/>
      <c r="O50" s="788"/>
      <c r="P50" s="788"/>
      <c r="Q50" s="788"/>
      <c r="R50" s="788"/>
      <c r="S50" s="788"/>
      <c r="T50" s="788"/>
      <c r="U50" s="788"/>
      <c r="V50" s="788"/>
      <c r="W50" s="788"/>
      <c r="X50" s="788"/>
    </row>
    <row r="51" spans="1:24">
      <c r="A51" s="788"/>
      <c r="B51" s="785"/>
      <c r="C51" s="785"/>
      <c r="D51" s="785"/>
      <c r="E51" s="785"/>
      <c r="F51" s="785"/>
      <c r="G51" s="785"/>
      <c r="H51" s="785"/>
      <c r="I51" s="785"/>
      <c r="J51" s="788"/>
      <c r="K51" s="788"/>
      <c r="L51" s="788"/>
      <c r="M51" s="788"/>
      <c r="N51" s="788"/>
      <c r="O51" s="788"/>
      <c r="P51" s="788"/>
      <c r="Q51" s="788"/>
      <c r="R51" s="788"/>
      <c r="S51" s="788"/>
      <c r="T51" s="788"/>
      <c r="U51" s="788"/>
      <c r="V51" s="788"/>
      <c r="W51" s="788"/>
      <c r="X51" s="788"/>
    </row>
    <row r="52" spans="1:24">
      <c r="A52" s="788"/>
      <c r="B52" s="785"/>
      <c r="C52" s="785"/>
      <c r="D52" s="785"/>
      <c r="E52" s="785"/>
      <c r="F52" s="785"/>
      <c r="G52" s="785"/>
      <c r="H52" s="785"/>
      <c r="I52" s="785"/>
      <c r="J52" s="788"/>
      <c r="K52" s="788"/>
      <c r="L52" s="788"/>
      <c r="M52" s="788"/>
      <c r="N52" s="788"/>
      <c r="O52" s="788"/>
      <c r="P52" s="788"/>
      <c r="Q52" s="788"/>
      <c r="R52" s="788"/>
      <c r="S52" s="788"/>
      <c r="T52" s="788"/>
      <c r="U52" s="788"/>
      <c r="V52" s="788"/>
      <c r="W52" s="788"/>
      <c r="X52" s="788"/>
    </row>
    <row r="53" spans="1:24">
      <c r="A53" s="788"/>
      <c r="B53" s="785"/>
      <c r="C53" s="785"/>
      <c r="D53" s="785"/>
      <c r="E53" s="785"/>
      <c r="F53" s="785"/>
      <c r="G53" s="785"/>
      <c r="H53" s="785"/>
      <c r="I53" s="785"/>
      <c r="J53" s="788"/>
      <c r="K53" s="788"/>
      <c r="L53" s="788"/>
      <c r="M53" s="788"/>
      <c r="N53" s="788"/>
      <c r="O53" s="788"/>
      <c r="P53" s="788"/>
      <c r="Q53" s="788"/>
      <c r="R53" s="788"/>
      <c r="S53" s="788"/>
      <c r="T53" s="788"/>
      <c r="U53" s="788"/>
      <c r="V53" s="788"/>
      <c r="W53" s="788"/>
      <c r="X53" s="788"/>
    </row>
    <row r="54" spans="1:24">
      <c r="A54" s="788"/>
      <c r="B54" s="785"/>
      <c r="C54" s="785"/>
      <c r="D54" s="785"/>
      <c r="E54" s="785"/>
      <c r="F54" s="785"/>
      <c r="G54" s="785"/>
      <c r="H54" s="785"/>
      <c r="I54" s="785"/>
      <c r="J54" s="788"/>
      <c r="K54" s="788"/>
      <c r="L54" s="788"/>
      <c r="M54" s="788"/>
      <c r="N54" s="788"/>
      <c r="O54" s="788"/>
      <c r="P54" s="788"/>
      <c r="Q54" s="788"/>
      <c r="R54" s="788"/>
      <c r="S54" s="788"/>
      <c r="T54" s="788"/>
      <c r="U54" s="788"/>
      <c r="V54" s="788"/>
      <c r="W54" s="788"/>
      <c r="X54" s="788"/>
    </row>
    <row r="55" spans="1:24">
      <c r="A55" s="788"/>
      <c r="B55" s="785"/>
      <c r="C55" s="785"/>
      <c r="D55" s="785"/>
      <c r="E55" s="785"/>
      <c r="F55" s="785"/>
      <c r="G55" s="785"/>
      <c r="H55" s="785"/>
      <c r="I55" s="785"/>
      <c r="J55" s="788"/>
      <c r="K55" s="788"/>
      <c r="L55" s="788"/>
      <c r="M55" s="788"/>
      <c r="N55" s="788"/>
      <c r="O55" s="788"/>
      <c r="P55" s="788"/>
      <c r="Q55" s="788"/>
      <c r="R55" s="788"/>
      <c r="S55" s="788"/>
      <c r="T55" s="788"/>
      <c r="U55" s="788"/>
      <c r="V55" s="788"/>
      <c r="W55" s="788"/>
      <c r="X55" s="788"/>
    </row>
    <row r="56" spans="1:24">
      <c r="A56" s="788"/>
      <c r="B56" s="785"/>
      <c r="C56" s="785"/>
      <c r="D56" s="785"/>
      <c r="E56" s="785"/>
      <c r="F56" s="785"/>
      <c r="G56" s="785"/>
      <c r="H56" s="785"/>
      <c r="I56" s="785"/>
      <c r="J56" s="788"/>
      <c r="K56" s="788"/>
      <c r="L56" s="788"/>
      <c r="M56" s="788"/>
      <c r="N56" s="788"/>
      <c r="O56" s="788"/>
      <c r="P56" s="788"/>
      <c r="Q56" s="788"/>
      <c r="R56" s="788"/>
      <c r="S56" s="788"/>
      <c r="T56" s="788"/>
      <c r="U56" s="788"/>
      <c r="V56" s="788"/>
      <c r="W56" s="788"/>
      <c r="X56" s="788"/>
    </row>
    <row r="57" spans="1:24">
      <c r="A57" s="788"/>
      <c r="B57" s="785"/>
      <c r="C57" s="785"/>
      <c r="D57" s="785"/>
      <c r="E57" s="785"/>
      <c r="F57" s="785"/>
      <c r="G57" s="785"/>
      <c r="H57" s="785"/>
      <c r="I57" s="785"/>
      <c r="J57" s="788"/>
      <c r="K57" s="788"/>
      <c r="L57" s="788"/>
      <c r="M57" s="788"/>
      <c r="N57" s="788"/>
      <c r="O57" s="788"/>
      <c r="P57" s="788"/>
      <c r="Q57" s="788"/>
      <c r="R57" s="788"/>
      <c r="S57" s="788"/>
      <c r="T57" s="788"/>
      <c r="U57" s="788"/>
      <c r="V57" s="788"/>
      <c r="W57" s="788"/>
      <c r="X57" s="788"/>
    </row>
    <row r="58" spans="1:24">
      <c r="A58" s="788"/>
      <c r="B58" s="785"/>
      <c r="C58" s="785"/>
      <c r="D58" s="785"/>
      <c r="E58" s="785"/>
      <c r="F58" s="785"/>
      <c r="G58" s="785"/>
      <c r="H58" s="785"/>
      <c r="I58" s="785"/>
      <c r="J58" s="788"/>
      <c r="K58" s="788"/>
      <c r="L58" s="788"/>
      <c r="M58" s="788"/>
      <c r="N58" s="788"/>
      <c r="O58" s="788"/>
      <c r="P58" s="788"/>
      <c r="Q58" s="788"/>
      <c r="R58" s="788"/>
      <c r="S58" s="788"/>
      <c r="T58" s="788"/>
      <c r="U58" s="788"/>
      <c r="V58" s="788"/>
      <c r="W58" s="788"/>
      <c r="X58" s="788"/>
    </row>
    <row r="59" spans="1:24">
      <c r="A59" s="788"/>
      <c r="B59" s="785"/>
      <c r="C59" s="785"/>
      <c r="D59" s="785"/>
      <c r="E59" s="785"/>
      <c r="F59" s="785"/>
      <c r="G59" s="785"/>
      <c r="H59" s="785"/>
      <c r="I59" s="785"/>
      <c r="J59" s="788"/>
      <c r="K59" s="788"/>
      <c r="L59" s="788"/>
      <c r="M59" s="788"/>
      <c r="N59" s="788"/>
      <c r="O59" s="788"/>
      <c r="P59" s="788"/>
      <c r="Q59" s="788"/>
      <c r="R59" s="788"/>
      <c r="S59" s="788"/>
      <c r="T59" s="788"/>
      <c r="U59" s="788"/>
      <c r="V59" s="788"/>
      <c r="W59" s="788"/>
      <c r="X59" s="788"/>
    </row>
    <row r="60" spans="1:24">
      <c r="A60" s="788"/>
      <c r="B60" s="785"/>
      <c r="C60" s="785"/>
      <c r="D60" s="785"/>
      <c r="E60" s="785"/>
      <c r="F60" s="785"/>
      <c r="G60" s="785"/>
      <c r="H60" s="785"/>
      <c r="I60" s="785"/>
      <c r="J60" s="788"/>
      <c r="K60" s="788"/>
      <c r="L60" s="788"/>
      <c r="M60" s="788"/>
      <c r="N60" s="788"/>
      <c r="O60" s="788"/>
      <c r="P60" s="788"/>
      <c r="Q60" s="788"/>
      <c r="R60" s="788"/>
      <c r="S60" s="788"/>
      <c r="T60" s="788"/>
      <c r="U60" s="788"/>
      <c r="V60" s="788"/>
      <c r="W60" s="788"/>
      <c r="X60" s="788"/>
    </row>
    <row r="61" spans="1:24">
      <c r="A61" s="788"/>
      <c r="B61" s="785"/>
      <c r="C61" s="785"/>
      <c r="D61" s="785"/>
      <c r="E61" s="785"/>
      <c r="F61" s="785"/>
      <c r="G61" s="785"/>
      <c r="H61" s="785"/>
      <c r="I61" s="785"/>
      <c r="J61" s="788"/>
      <c r="K61" s="788"/>
      <c r="L61" s="788"/>
      <c r="M61" s="788"/>
      <c r="N61" s="788"/>
      <c r="O61" s="788"/>
      <c r="P61" s="788"/>
      <c r="Q61" s="788"/>
      <c r="R61" s="788"/>
      <c r="S61" s="788"/>
      <c r="T61" s="788"/>
      <c r="U61" s="788"/>
      <c r="V61" s="788"/>
      <c r="W61" s="788"/>
      <c r="X61" s="788"/>
    </row>
    <row r="62" spans="1:24">
      <c r="A62" s="788"/>
      <c r="B62" s="785"/>
      <c r="C62" s="785"/>
      <c r="D62" s="785"/>
      <c r="E62" s="785"/>
      <c r="F62" s="785"/>
      <c r="G62" s="785"/>
      <c r="H62" s="785"/>
      <c r="I62" s="785"/>
      <c r="J62" s="788"/>
      <c r="K62" s="788"/>
      <c r="L62" s="788"/>
      <c r="M62" s="788"/>
      <c r="N62" s="788"/>
      <c r="O62" s="788"/>
      <c r="P62" s="788"/>
      <c r="Q62" s="788"/>
      <c r="R62" s="788"/>
      <c r="S62" s="788"/>
      <c r="T62" s="788"/>
      <c r="U62" s="788"/>
      <c r="V62" s="788"/>
      <c r="W62" s="788"/>
      <c r="X62" s="788"/>
    </row>
    <row r="63" spans="1:24">
      <c r="A63" s="788"/>
      <c r="B63" s="785"/>
      <c r="C63" s="785"/>
      <c r="D63" s="785"/>
      <c r="E63" s="785"/>
      <c r="F63" s="785"/>
      <c r="G63" s="785"/>
      <c r="H63" s="785"/>
      <c r="I63" s="785"/>
      <c r="J63" s="788"/>
      <c r="K63" s="788"/>
      <c r="L63" s="788"/>
      <c r="M63" s="788"/>
      <c r="N63" s="788"/>
      <c r="O63" s="788"/>
      <c r="P63" s="788"/>
      <c r="Q63" s="788"/>
      <c r="R63" s="788"/>
      <c r="S63" s="788"/>
      <c r="T63" s="788"/>
      <c r="U63" s="788"/>
      <c r="V63" s="788"/>
      <c r="W63" s="788"/>
      <c r="X63" s="788"/>
    </row>
    <row r="64" spans="1:24">
      <c r="A64" s="788"/>
      <c r="B64" s="785"/>
      <c r="C64" s="785"/>
      <c r="D64" s="785"/>
      <c r="E64" s="785"/>
      <c r="F64" s="785"/>
      <c r="G64" s="785"/>
      <c r="H64" s="785"/>
      <c r="I64" s="785"/>
      <c r="J64" s="788"/>
      <c r="K64" s="788"/>
      <c r="L64" s="788"/>
      <c r="M64" s="788"/>
      <c r="N64" s="788"/>
      <c r="O64" s="788"/>
      <c r="P64" s="788"/>
      <c r="Q64" s="788"/>
      <c r="R64" s="788"/>
      <c r="S64" s="788"/>
      <c r="T64" s="788"/>
      <c r="U64" s="788"/>
      <c r="V64" s="788"/>
      <c r="W64" s="788"/>
      <c r="X64" s="788"/>
    </row>
    <row r="65" spans="1:24">
      <c r="A65" s="788"/>
      <c r="B65" s="785"/>
      <c r="C65" s="785"/>
      <c r="D65" s="785"/>
      <c r="E65" s="785"/>
      <c r="F65" s="785"/>
      <c r="G65" s="785"/>
      <c r="H65" s="785"/>
      <c r="I65" s="785"/>
      <c r="J65" s="788"/>
      <c r="K65" s="788"/>
      <c r="L65" s="788"/>
      <c r="M65" s="788"/>
      <c r="N65" s="788"/>
      <c r="O65" s="788"/>
      <c r="P65" s="788"/>
      <c r="Q65" s="788"/>
      <c r="R65" s="788"/>
      <c r="S65" s="788"/>
      <c r="T65" s="788"/>
      <c r="U65" s="788"/>
      <c r="V65" s="788"/>
      <c r="W65" s="788"/>
      <c r="X65" s="788"/>
    </row>
    <row r="66" spans="1:24">
      <c r="A66" s="788"/>
      <c r="B66" s="785"/>
      <c r="C66" s="785"/>
      <c r="D66" s="785"/>
      <c r="E66" s="785"/>
      <c r="F66" s="785"/>
      <c r="G66" s="785"/>
      <c r="H66" s="785"/>
      <c r="I66" s="785"/>
      <c r="J66" s="788"/>
      <c r="K66" s="788"/>
      <c r="L66" s="788"/>
      <c r="M66" s="788"/>
      <c r="N66" s="788"/>
      <c r="O66" s="788"/>
      <c r="P66" s="788"/>
      <c r="Q66" s="788"/>
      <c r="R66" s="788"/>
      <c r="S66" s="788"/>
      <c r="T66" s="788"/>
      <c r="U66" s="788"/>
      <c r="V66" s="788"/>
      <c r="W66" s="788"/>
      <c r="X66" s="788"/>
    </row>
    <row r="67" spans="1:24">
      <c r="A67" s="788"/>
      <c r="B67" s="785"/>
      <c r="C67" s="785"/>
      <c r="D67" s="785"/>
      <c r="E67" s="785"/>
      <c r="F67" s="785"/>
      <c r="G67" s="785"/>
      <c r="H67" s="785"/>
      <c r="I67" s="785"/>
      <c r="J67" s="788"/>
      <c r="K67" s="788"/>
      <c r="L67" s="788"/>
      <c r="M67" s="788"/>
      <c r="N67" s="788"/>
      <c r="O67" s="788"/>
      <c r="P67" s="788"/>
      <c r="Q67" s="788"/>
      <c r="R67" s="788"/>
      <c r="S67" s="788"/>
      <c r="T67" s="788"/>
      <c r="U67" s="788"/>
      <c r="V67" s="788"/>
      <c r="W67" s="788"/>
      <c r="X67" s="788"/>
    </row>
    <row r="68" spans="1:24">
      <c r="A68" s="788"/>
      <c r="B68" s="785"/>
      <c r="C68" s="785"/>
      <c r="D68" s="785"/>
      <c r="E68" s="785"/>
      <c r="F68" s="785"/>
      <c r="G68" s="785"/>
      <c r="H68" s="785"/>
      <c r="I68" s="785"/>
      <c r="J68" s="788"/>
      <c r="K68" s="788"/>
      <c r="L68" s="788"/>
      <c r="M68" s="788"/>
      <c r="N68" s="788"/>
      <c r="O68" s="788"/>
      <c r="P68" s="788"/>
      <c r="Q68" s="788"/>
      <c r="R68" s="788"/>
      <c r="S68" s="788"/>
      <c r="T68" s="788"/>
      <c r="U68" s="788"/>
      <c r="V68" s="788"/>
      <c r="W68" s="788"/>
      <c r="X68" s="788"/>
    </row>
    <row r="69" spans="1:24">
      <c r="A69" s="788"/>
      <c r="B69" s="785"/>
      <c r="C69" s="785"/>
      <c r="D69" s="785"/>
      <c r="E69" s="785"/>
      <c r="F69" s="785"/>
      <c r="G69" s="785"/>
      <c r="H69" s="785"/>
      <c r="I69" s="785"/>
      <c r="J69" s="788"/>
      <c r="K69" s="788"/>
      <c r="L69" s="788"/>
      <c r="M69" s="788"/>
      <c r="N69" s="788"/>
      <c r="O69" s="788"/>
      <c r="P69" s="788"/>
      <c r="Q69" s="788"/>
      <c r="R69" s="788"/>
      <c r="S69" s="788"/>
      <c r="T69" s="788"/>
      <c r="U69" s="788"/>
      <c r="V69" s="788"/>
      <c r="W69" s="788"/>
      <c r="X69" s="788"/>
    </row>
    <row r="70" spans="1:24">
      <c r="A70" s="788"/>
      <c r="B70" s="785"/>
      <c r="C70" s="785"/>
      <c r="D70" s="785"/>
      <c r="E70" s="785"/>
    </row>
    <row r="71" spans="1:24">
      <c r="A71" s="788"/>
      <c r="B71" s="785"/>
      <c r="C71" s="785"/>
      <c r="D71" s="785"/>
      <c r="E71" s="785"/>
    </row>
    <row r="72" spans="1:24">
      <c r="A72" s="788"/>
      <c r="B72" s="785"/>
      <c r="C72" s="785"/>
      <c r="D72" s="785"/>
      <c r="E72" s="785"/>
    </row>
    <row r="73" spans="1:24">
      <c r="A73" s="788"/>
      <c r="B73" s="785"/>
      <c r="C73" s="785"/>
      <c r="D73" s="785"/>
      <c r="E73" s="785"/>
    </row>
    <row r="74" spans="1:24">
      <c r="A74" s="788"/>
      <c r="B74" s="785"/>
      <c r="C74" s="785"/>
      <c r="D74" s="785"/>
      <c r="E74" s="785"/>
    </row>
    <row r="75" spans="1:24">
      <c r="A75" s="788"/>
      <c r="B75" s="785"/>
      <c r="C75" s="785"/>
      <c r="D75" s="785"/>
      <c r="E75" s="785"/>
    </row>
    <row r="76" spans="1:24">
      <c r="A76" s="788"/>
      <c r="B76" s="785"/>
      <c r="C76" s="785"/>
      <c r="D76" s="785"/>
      <c r="E76" s="785"/>
    </row>
    <row r="77" spans="1:24">
      <c r="A77" s="788"/>
      <c r="B77" s="785"/>
      <c r="C77" s="785"/>
      <c r="D77" s="785"/>
      <c r="E77" s="785"/>
    </row>
    <row r="78" spans="1:24">
      <c r="A78" s="788"/>
      <c r="B78" s="785"/>
      <c r="C78" s="785"/>
      <c r="D78" s="785"/>
      <c r="E78" s="785"/>
    </row>
    <row r="79" spans="1:24">
      <c r="A79" s="788"/>
      <c r="B79" s="785"/>
      <c r="C79" s="785"/>
      <c r="D79" s="785"/>
      <c r="E79" s="785"/>
    </row>
    <row r="80" spans="1:24">
      <c r="A80" s="788"/>
      <c r="B80" s="785"/>
      <c r="C80" s="785"/>
      <c r="D80" s="785"/>
      <c r="E80" s="785"/>
    </row>
    <row r="81" spans="1:5">
      <c r="A81" s="788"/>
      <c r="B81" s="785"/>
      <c r="C81" s="785"/>
      <c r="D81" s="785"/>
      <c r="E81" s="785"/>
    </row>
    <row r="82" spans="1:5">
      <c r="A82" s="788"/>
      <c r="B82" s="785"/>
      <c r="C82" s="785"/>
      <c r="D82" s="785"/>
      <c r="E82" s="785"/>
    </row>
    <row r="83" spans="1:5">
      <c r="A83" s="788"/>
      <c r="B83" s="785"/>
      <c r="C83" s="785"/>
      <c r="D83" s="785"/>
      <c r="E83" s="785"/>
    </row>
    <row r="84" spans="1:5">
      <c r="A84" s="788"/>
      <c r="B84" s="785"/>
      <c r="C84" s="785"/>
      <c r="D84" s="785"/>
      <c r="E84" s="785"/>
    </row>
    <row r="85" spans="1:5">
      <c r="A85" s="788"/>
      <c r="B85" s="785"/>
      <c r="C85" s="785"/>
      <c r="D85" s="785"/>
      <c r="E85" s="785"/>
    </row>
    <row r="86" spans="1:5">
      <c r="A86" s="788"/>
      <c r="B86" s="785"/>
      <c r="C86" s="785"/>
      <c r="D86" s="785"/>
      <c r="E86" s="785"/>
    </row>
    <row r="87" spans="1:5">
      <c r="A87" s="788"/>
      <c r="B87" s="785"/>
      <c r="C87" s="785"/>
      <c r="D87" s="785"/>
      <c r="E87" s="785"/>
    </row>
    <row r="88" spans="1:5">
      <c r="A88" s="788"/>
      <c r="B88" s="785"/>
      <c r="C88" s="785"/>
      <c r="D88" s="785"/>
      <c r="E88" s="785"/>
    </row>
    <row r="89" spans="1:5">
      <c r="A89" s="788"/>
      <c r="B89" s="785"/>
      <c r="C89" s="785"/>
      <c r="D89" s="785"/>
      <c r="E89" s="785"/>
    </row>
    <row r="90" spans="1:5">
      <c r="A90" s="788"/>
      <c r="B90" s="785"/>
      <c r="C90" s="785"/>
      <c r="D90" s="785"/>
      <c r="E90" s="785"/>
    </row>
    <row r="91" spans="1:5">
      <c r="A91" s="788"/>
      <c r="B91" s="785"/>
      <c r="C91" s="785"/>
      <c r="D91" s="785"/>
      <c r="E91" s="785"/>
    </row>
    <row r="92" spans="1:5">
      <c r="A92" s="788"/>
      <c r="B92" s="785"/>
      <c r="C92" s="785"/>
      <c r="D92" s="785"/>
      <c r="E92" s="785"/>
    </row>
    <row r="93" spans="1:5">
      <c r="A93" s="788"/>
      <c r="B93" s="785"/>
      <c r="C93" s="785"/>
      <c r="D93" s="785"/>
      <c r="E93" s="785"/>
    </row>
    <row r="94" spans="1:5">
      <c r="A94" s="788"/>
      <c r="B94" s="785"/>
      <c r="C94" s="785"/>
      <c r="D94" s="785"/>
      <c r="E94" s="785"/>
    </row>
    <row r="95" spans="1:5">
      <c r="A95" s="788"/>
      <c r="B95" s="785"/>
      <c r="C95" s="785"/>
      <c r="D95" s="785"/>
      <c r="E95" s="785"/>
    </row>
    <row r="96" spans="1:5">
      <c r="A96" s="788"/>
      <c r="B96" s="785"/>
      <c r="C96" s="785"/>
      <c r="D96" s="785"/>
      <c r="E96" s="785"/>
    </row>
    <row r="97" spans="1:5">
      <c r="A97" s="788"/>
      <c r="B97" s="785"/>
      <c r="C97" s="785"/>
      <c r="D97" s="785"/>
      <c r="E97" s="785"/>
    </row>
    <row r="98" spans="1:5">
      <c r="A98" s="788"/>
      <c r="B98" s="785"/>
      <c r="C98" s="785"/>
      <c r="D98" s="785"/>
      <c r="E98" s="785"/>
    </row>
    <row r="99" spans="1:5">
      <c r="A99" s="788"/>
      <c r="B99" s="785"/>
      <c r="C99" s="785"/>
      <c r="D99" s="785"/>
      <c r="E99" s="785"/>
    </row>
    <row r="100" spans="1:5">
      <c r="A100" s="788"/>
      <c r="B100" s="785"/>
      <c r="C100" s="785"/>
      <c r="D100" s="785"/>
      <c r="E100" s="785"/>
    </row>
  </sheetData>
  <mergeCells count="3">
    <mergeCell ref="B3:C3"/>
    <mergeCell ref="D3:E3"/>
    <mergeCell ref="A2:E2"/>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Y75"/>
  <sheetViews>
    <sheetView showGridLines="0" zoomScaleNormal="100" workbookViewId="0">
      <selection activeCell="G12" sqref="G12"/>
    </sheetView>
  </sheetViews>
  <sheetFormatPr baseColWidth="10" defaultRowHeight="15"/>
  <cols>
    <col min="1" max="1" width="40.42578125" customWidth="1"/>
    <col min="2" max="2" width="33.5703125" customWidth="1"/>
    <col min="3" max="3" width="10" customWidth="1"/>
    <col min="4" max="4" width="28.140625" customWidth="1"/>
    <col min="5" max="22" width="10" customWidth="1"/>
  </cols>
  <sheetData>
    <row r="1" spans="1:25" s="5" customFormat="1" ht="30" customHeight="1">
      <c r="A1" s="803" t="s">
        <v>0</v>
      </c>
      <c r="B1" s="803"/>
      <c r="C1" s="803"/>
      <c r="D1" s="803"/>
      <c r="E1" s="803"/>
      <c r="F1" s="803"/>
      <c r="G1" s="803"/>
      <c r="H1" s="803"/>
      <c r="I1" s="803"/>
      <c r="J1" s="803"/>
      <c r="K1" s="803"/>
      <c r="L1" s="803"/>
      <c r="M1" s="803"/>
      <c r="N1" s="803"/>
      <c r="O1" s="803"/>
      <c r="P1" s="803"/>
      <c r="Q1" s="803"/>
      <c r="R1" s="803"/>
      <c r="S1" s="803"/>
      <c r="T1" s="803"/>
      <c r="U1" s="803"/>
      <c r="V1" s="803"/>
      <c r="W1" s="804"/>
      <c r="X1" s="804"/>
    </row>
    <row r="2" spans="1:25" ht="13.5" customHeight="1">
      <c r="A2" s="802" t="s">
        <v>230</v>
      </c>
      <c r="B2" s="802"/>
      <c r="C2" s="802"/>
      <c r="D2" s="802"/>
      <c r="E2" s="802"/>
      <c r="F2" s="802"/>
      <c r="G2" s="802"/>
      <c r="H2" s="802"/>
      <c r="I2" s="802"/>
      <c r="J2" s="802"/>
      <c r="K2" s="802"/>
      <c r="L2" s="802"/>
      <c r="M2" s="802"/>
      <c r="N2" s="802"/>
      <c r="O2" s="802"/>
      <c r="P2" s="802"/>
      <c r="Q2" s="802"/>
      <c r="R2" s="802"/>
      <c r="S2" s="802"/>
      <c r="T2" s="802"/>
      <c r="U2" s="802"/>
      <c r="V2" s="802"/>
      <c r="W2" s="805"/>
      <c r="X2" s="805"/>
    </row>
    <row r="3" spans="1:25" ht="30" customHeight="1">
      <c r="A3" s="109"/>
      <c r="B3" s="637" t="s">
        <v>35</v>
      </c>
      <c r="C3" s="637"/>
      <c r="D3" s="637" t="s">
        <v>36</v>
      </c>
      <c r="E3" s="699"/>
      <c r="F3" s="806"/>
      <c r="G3" s="806"/>
      <c r="H3" s="806"/>
      <c r="I3" s="806"/>
      <c r="J3" s="806"/>
      <c r="K3" s="806"/>
      <c r="L3" s="806"/>
      <c r="M3" s="806"/>
      <c r="N3" s="806"/>
      <c r="O3" s="806"/>
      <c r="P3" s="806"/>
      <c r="Q3" s="806"/>
      <c r="R3" s="806"/>
      <c r="S3" s="806"/>
      <c r="T3" s="806"/>
      <c r="U3" s="806"/>
      <c r="V3" s="806"/>
      <c r="W3" s="805"/>
      <c r="X3" s="805"/>
      <c r="Y3" s="805"/>
    </row>
    <row r="4" spans="1:25" ht="17.25" customHeight="1" thickBot="1">
      <c r="A4" s="343"/>
      <c r="B4" s="344" t="s">
        <v>74</v>
      </c>
      <c r="C4" s="344" t="s">
        <v>26</v>
      </c>
      <c r="D4" s="344" t="s">
        <v>74</v>
      </c>
      <c r="E4" s="345" t="s">
        <v>26</v>
      </c>
      <c r="F4" s="806"/>
      <c r="G4" s="806"/>
      <c r="H4" s="806"/>
      <c r="I4" s="806"/>
      <c r="J4" s="806"/>
      <c r="K4" s="806"/>
      <c r="L4" s="806"/>
      <c r="M4" s="806"/>
      <c r="N4" s="806"/>
      <c r="O4" s="806"/>
      <c r="P4" s="806"/>
      <c r="Q4" s="806"/>
      <c r="R4" s="806"/>
      <c r="S4" s="806"/>
      <c r="T4" s="806"/>
      <c r="U4" s="806"/>
      <c r="V4" s="806"/>
      <c r="W4" s="805"/>
      <c r="X4" s="805"/>
      <c r="Y4" s="805"/>
    </row>
    <row r="5" spans="1:25" ht="12.75" customHeight="1">
      <c r="A5" s="300" t="s">
        <v>37</v>
      </c>
      <c r="B5" s="398">
        <v>99.0026026882</v>
      </c>
      <c r="C5" s="422">
        <v>1.4580508930604093E-3</v>
      </c>
      <c r="D5" s="398">
        <v>9.1058935152336665E-2</v>
      </c>
      <c r="E5" s="271">
        <v>9.1058935152336668E-4</v>
      </c>
      <c r="F5" s="806"/>
      <c r="G5" s="806"/>
      <c r="H5" s="806"/>
      <c r="I5" s="806"/>
      <c r="J5" s="806"/>
      <c r="K5" s="806"/>
      <c r="L5" s="806"/>
      <c r="M5" s="806"/>
      <c r="N5" s="806"/>
      <c r="O5" s="806"/>
      <c r="P5" s="806"/>
      <c r="Q5" s="806"/>
      <c r="R5" s="806"/>
      <c r="S5" s="806"/>
      <c r="T5" s="806"/>
      <c r="U5" s="806"/>
      <c r="V5" s="806"/>
      <c r="W5" s="807"/>
      <c r="X5" s="805"/>
      <c r="Y5" s="805"/>
    </row>
    <row r="6" spans="1:25" ht="12.75" customHeight="1">
      <c r="A6" s="302" t="s">
        <v>38</v>
      </c>
      <c r="B6" s="274">
        <v>49.607296712080299</v>
      </c>
      <c r="C6" s="275">
        <v>5.5806998592145343E-2</v>
      </c>
      <c r="D6" s="274">
        <v>45.917512469137797</v>
      </c>
      <c r="E6" s="275">
        <v>5.6387782528379837E-2</v>
      </c>
      <c r="F6" s="806"/>
      <c r="G6" s="806"/>
      <c r="H6" s="806"/>
      <c r="I6" s="806"/>
      <c r="J6" s="806"/>
      <c r="K6" s="806"/>
      <c r="L6" s="806"/>
      <c r="M6" s="806"/>
      <c r="N6" s="806"/>
      <c r="O6" s="806"/>
      <c r="P6" s="806"/>
      <c r="Q6" s="806"/>
      <c r="R6" s="806"/>
      <c r="S6" s="806"/>
      <c r="T6" s="806"/>
      <c r="U6" s="806"/>
      <c r="V6" s="806"/>
      <c r="W6" s="807"/>
      <c r="X6" s="805"/>
      <c r="Y6" s="805"/>
    </row>
    <row r="7" spans="1:25" ht="21" customHeight="1">
      <c r="A7" s="623" t="s">
        <v>39</v>
      </c>
      <c r="B7" s="623"/>
      <c r="C7" s="113"/>
      <c r="D7" s="806"/>
      <c r="E7" s="806"/>
      <c r="F7" s="806"/>
      <c r="G7" s="806"/>
      <c r="H7" s="806"/>
      <c r="I7" s="806"/>
      <c r="J7" s="806"/>
      <c r="K7" s="806"/>
      <c r="L7" s="806"/>
      <c r="M7" s="806"/>
      <c r="N7" s="806"/>
      <c r="O7" s="806"/>
      <c r="P7" s="806"/>
      <c r="Q7" s="806"/>
      <c r="R7" s="806"/>
      <c r="S7" s="806"/>
      <c r="T7" s="806"/>
      <c r="U7" s="806"/>
      <c r="V7" s="806"/>
      <c r="W7" s="805"/>
      <c r="X7" s="805"/>
      <c r="Y7" s="805"/>
    </row>
    <row r="8" spans="1:25" ht="12.75" customHeight="1">
      <c r="A8" s="801"/>
      <c r="B8" s="801"/>
      <c r="C8" s="806"/>
      <c r="D8" s="806"/>
      <c r="E8" s="806"/>
      <c r="F8" s="806"/>
      <c r="G8" s="806"/>
      <c r="H8" s="806"/>
      <c r="I8" s="806"/>
      <c r="J8" s="806"/>
      <c r="K8" s="806"/>
      <c r="L8" s="806"/>
      <c r="M8" s="806"/>
      <c r="N8" s="806"/>
      <c r="O8" s="806"/>
      <c r="P8" s="806"/>
      <c r="Q8" s="806"/>
      <c r="R8" s="806"/>
      <c r="S8" s="806"/>
      <c r="T8" s="806"/>
      <c r="U8" s="806"/>
      <c r="V8" s="806"/>
      <c r="W8" s="807"/>
      <c r="X8" s="805"/>
      <c r="Y8" s="805"/>
    </row>
    <row r="9" spans="1:25" ht="12.75" customHeight="1">
      <c r="A9" s="806"/>
      <c r="B9" s="806"/>
      <c r="C9" s="806"/>
      <c r="D9" s="806"/>
      <c r="E9" s="806"/>
      <c r="F9" s="806"/>
      <c r="G9" s="806"/>
      <c r="H9" s="806"/>
      <c r="I9" s="806"/>
      <c r="J9" s="806"/>
      <c r="K9" s="806"/>
      <c r="L9" s="806"/>
      <c r="M9" s="806"/>
      <c r="N9" s="806"/>
      <c r="O9" s="806"/>
      <c r="P9" s="806"/>
      <c r="Q9" s="806"/>
      <c r="R9" s="806"/>
      <c r="S9" s="806"/>
      <c r="T9" s="806"/>
      <c r="U9" s="806"/>
      <c r="V9" s="806"/>
      <c r="W9" s="805"/>
      <c r="X9" s="805"/>
      <c r="Y9" s="805"/>
    </row>
    <row r="10" spans="1:25" ht="12.75" customHeight="1">
      <c r="A10" s="806"/>
      <c r="B10" s="806"/>
      <c r="C10" s="806"/>
      <c r="D10" s="806"/>
      <c r="E10" s="806"/>
      <c r="F10" s="806"/>
      <c r="G10" s="806"/>
      <c r="H10" s="806"/>
      <c r="I10" s="806"/>
      <c r="J10" s="806"/>
      <c r="K10" s="806"/>
      <c r="L10" s="806"/>
      <c r="M10" s="806"/>
      <c r="N10" s="806"/>
      <c r="O10" s="806"/>
      <c r="P10" s="806"/>
      <c r="Q10" s="806"/>
      <c r="R10" s="806"/>
      <c r="S10" s="806"/>
      <c r="T10" s="806"/>
      <c r="U10" s="806"/>
      <c r="V10" s="806"/>
      <c r="W10" s="805"/>
      <c r="X10" s="805"/>
      <c r="Y10" s="805"/>
    </row>
    <row r="11" spans="1:25" ht="12.75" customHeight="1">
      <c r="A11" s="806"/>
      <c r="B11" s="806"/>
      <c r="C11" s="806"/>
      <c r="D11" s="806"/>
      <c r="E11" s="806"/>
      <c r="F11" s="806"/>
      <c r="G11" s="806"/>
      <c r="H11" s="806"/>
      <c r="I11" s="806"/>
      <c r="J11" s="806"/>
      <c r="K11" s="806"/>
      <c r="L11" s="806"/>
      <c r="M11" s="806"/>
      <c r="N11" s="806"/>
      <c r="O11" s="806"/>
      <c r="P11" s="806"/>
      <c r="Q11" s="806"/>
      <c r="R11" s="806"/>
      <c r="S11" s="806"/>
      <c r="T11" s="806"/>
      <c r="U11" s="806"/>
      <c r="V11" s="806"/>
      <c r="W11" s="805"/>
      <c r="X11" s="805"/>
      <c r="Y11" s="805"/>
    </row>
    <row r="12" spans="1:25" ht="12.75" customHeight="1">
      <c r="A12" s="806"/>
      <c r="B12" s="806"/>
      <c r="C12" s="806"/>
      <c r="D12" s="806"/>
      <c r="E12" s="806"/>
      <c r="F12" s="806"/>
      <c r="G12" s="806"/>
      <c r="H12" s="806"/>
      <c r="I12" s="806"/>
      <c r="J12" s="806"/>
      <c r="K12" s="806"/>
      <c r="L12" s="806"/>
      <c r="M12" s="806"/>
      <c r="N12" s="806"/>
      <c r="O12" s="806"/>
      <c r="P12" s="806"/>
      <c r="Q12" s="806"/>
      <c r="R12" s="806"/>
      <c r="S12" s="806"/>
      <c r="T12" s="806"/>
      <c r="U12" s="806"/>
      <c r="V12" s="806"/>
      <c r="W12" s="805"/>
      <c r="X12" s="805"/>
      <c r="Y12" s="805"/>
    </row>
    <row r="13" spans="1:25" ht="12.75" customHeight="1">
      <c r="A13" s="806"/>
      <c r="B13" s="806"/>
      <c r="C13" s="806"/>
      <c r="D13" s="806"/>
      <c r="E13" s="806"/>
      <c r="F13" s="806"/>
      <c r="G13" s="806"/>
      <c r="H13" s="806"/>
      <c r="I13" s="806"/>
      <c r="J13" s="806"/>
      <c r="K13" s="806"/>
      <c r="L13" s="806"/>
      <c r="M13" s="806"/>
      <c r="N13" s="806"/>
      <c r="O13" s="806"/>
      <c r="P13" s="806"/>
      <c r="Q13" s="806"/>
      <c r="R13" s="806"/>
      <c r="S13" s="806"/>
      <c r="T13" s="806"/>
      <c r="U13" s="806"/>
      <c r="V13" s="806"/>
      <c r="W13" s="805"/>
      <c r="X13" s="805"/>
      <c r="Y13" s="805"/>
    </row>
    <row r="14" spans="1:25" ht="12.75" customHeight="1">
      <c r="A14" s="785"/>
      <c r="B14" s="785"/>
      <c r="C14" s="785"/>
      <c r="D14" s="785"/>
      <c r="E14" s="806"/>
      <c r="F14" s="806"/>
      <c r="G14" s="806"/>
      <c r="H14" s="806"/>
      <c r="I14" s="806"/>
      <c r="J14" s="806"/>
      <c r="K14" s="806"/>
      <c r="L14" s="806"/>
      <c r="M14" s="806"/>
      <c r="N14" s="806"/>
      <c r="O14" s="806"/>
      <c r="P14" s="806"/>
      <c r="Q14" s="806"/>
      <c r="R14" s="806"/>
      <c r="S14" s="806"/>
      <c r="T14" s="806"/>
      <c r="U14" s="806"/>
      <c r="V14" s="806"/>
      <c r="W14" s="805"/>
      <c r="X14" s="805"/>
      <c r="Y14" s="805"/>
    </row>
    <row r="15" spans="1:25" ht="12.75" customHeight="1">
      <c r="A15" s="785"/>
      <c r="B15" s="785"/>
      <c r="C15" s="785"/>
      <c r="D15" s="785"/>
      <c r="E15" s="806"/>
      <c r="F15" s="806"/>
      <c r="G15" s="806"/>
      <c r="H15" s="806"/>
      <c r="I15" s="806"/>
      <c r="J15" s="806"/>
      <c r="K15" s="806"/>
      <c r="L15" s="806"/>
      <c r="M15" s="806"/>
      <c r="N15" s="806"/>
      <c r="O15" s="806"/>
      <c r="P15" s="806"/>
      <c r="Q15" s="806"/>
      <c r="R15" s="806"/>
      <c r="S15" s="806"/>
      <c r="T15" s="806"/>
      <c r="U15" s="806"/>
      <c r="V15" s="806"/>
      <c r="W15" s="805"/>
      <c r="X15" s="805"/>
      <c r="Y15" s="805"/>
    </row>
    <row r="16" spans="1:25" ht="12.75" customHeight="1">
      <c r="A16" s="785"/>
      <c r="B16" s="785"/>
      <c r="C16" s="785"/>
      <c r="D16" s="785"/>
      <c r="E16" s="805"/>
      <c r="F16" s="805"/>
      <c r="G16" s="805"/>
      <c r="H16" s="805"/>
      <c r="I16" s="805"/>
      <c r="J16" s="805"/>
      <c r="K16" s="805"/>
      <c r="L16" s="805"/>
      <c r="M16" s="805"/>
      <c r="N16" s="805"/>
      <c r="O16" s="805"/>
      <c r="P16" s="805"/>
      <c r="Q16" s="805"/>
      <c r="R16" s="805"/>
      <c r="S16" s="805"/>
      <c r="T16" s="805"/>
      <c r="U16" s="805"/>
      <c r="V16" s="805"/>
      <c r="W16" s="805"/>
      <c r="X16" s="805"/>
      <c r="Y16" s="805"/>
    </row>
    <row r="17" spans="1:25" ht="12.75" customHeight="1">
      <c r="A17" s="785"/>
      <c r="B17" s="785"/>
      <c r="C17" s="785"/>
      <c r="D17" s="785"/>
      <c r="E17" s="805"/>
      <c r="F17" s="805"/>
      <c r="G17" s="805"/>
      <c r="H17" s="805"/>
      <c r="I17" s="805"/>
      <c r="J17" s="805"/>
      <c r="K17" s="805"/>
      <c r="L17" s="805"/>
      <c r="M17" s="805"/>
      <c r="N17" s="805"/>
      <c r="O17" s="805"/>
      <c r="P17" s="805"/>
      <c r="Q17" s="805"/>
      <c r="R17" s="805"/>
      <c r="S17" s="805"/>
      <c r="T17" s="805"/>
      <c r="U17" s="805"/>
      <c r="V17" s="805"/>
      <c r="W17" s="805"/>
      <c r="X17" s="805"/>
      <c r="Y17" s="805"/>
    </row>
    <row r="18" spans="1:25" ht="12.75" customHeight="1">
      <c r="A18" s="785"/>
      <c r="B18" s="785"/>
      <c r="C18" s="785"/>
      <c r="D18" s="785"/>
      <c r="E18" s="805"/>
      <c r="F18" s="805"/>
      <c r="G18" s="805"/>
      <c r="H18" s="805"/>
      <c r="I18" s="805"/>
      <c r="J18" s="805"/>
      <c r="K18" s="805"/>
      <c r="L18" s="805"/>
      <c r="M18" s="805"/>
      <c r="N18" s="805"/>
      <c r="O18" s="805"/>
      <c r="P18" s="805"/>
      <c r="Q18" s="805"/>
      <c r="R18" s="805"/>
      <c r="S18" s="805"/>
      <c r="T18" s="805"/>
      <c r="U18" s="805"/>
      <c r="V18" s="805"/>
      <c r="W18" s="805"/>
      <c r="X18" s="805"/>
      <c r="Y18" s="805"/>
    </row>
    <row r="19" spans="1:25" ht="12.75" customHeight="1">
      <c r="A19" s="785"/>
      <c r="B19" s="785"/>
      <c r="C19" s="785"/>
      <c r="D19" s="785"/>
      <c r="E19" s="805"/>
      <c r="F19" s="805"/>
      <c r="G19" s="805"/>
      <c r="H19" s="805"/>
      <c r="I19" s="805"/>
      <c r="J19" s="805"/>
      <c r="K19" s="805"/>
      <c r="L19" s="805"/>
      <c r="M19" s="805"/>
      <c r="N19" s="805"/>
      <c r="O19" s="805"/>
      <c r="P19" s="805"/>
      <c r="Q19" s="805"/>
      <c r="R19" s="805"/>
      <c r="S19" s="805"/>
      <c r="T19" s="805"/>
      <c r="U19" s="805"/>
      <c r="V19" s="805"/>
      <c r="W19" s="807"/>
      <c r="X19" s="805"/>
      <c r="Y19" s="805"/>
    </row>
    <row r="20" spans="1:25" ht="12.75" customHeight="1">
      <c r="A20" s="785"/>
      <c r="B20" s="785"/>
      <c r="C20" s="785"/>
      <c r="D20" s="785"/>
      <c r="E20" s="805"/>
      <c r="F20" s="805"/>
      <c r="G20" s="805"/>
      <c r="H20" s="805"/>
      <c r="I20" s="805"/>
      <c r="J20" s="805"/>
      <c r="K20" s="805"/>
      <c r="L20" s="805"/>
      <c r="M20" s="805"/>
      <c r="N20" s="805"/>
      <c r="O20" s="805"/>
      <c r="P20" s="805"/>
      <c r="Q20" s="805"/>
      <c r="R20" s="805"/>
      <c r="S20" s="805"/>
      <c r="T20" s="805"/>
      <c r="U20" s="805"/>
      <c r="V20" s="805"/>
      <c r="W20" s="805"/>
      <c r="X20" s="805"/>
      <c r="Y20" s="805"/>
    </row>
    <row r="21" spans="1:25" ht="12.75" customHeight="1">
      <c r="A21" s="785"/>
      <c r="B21" s="785"/>
      <c r="C21" s="785"/>
      <c r="D21" s="785"/>
      <c r="E21" s="805"/>
      <c r="F21" s="805"/>
      <c r="G21" s="805"/>
      <c r="H21" s="805"/>
      <c r="I21" s="805"/>
      <c r="J21" s="805"/>
      <c r="K21" s="805"/>
      <c r="L21" s="805"/>
      <c r="M21" s="805"/>
      <c r="N21" s="805"/>
      <c r="O21" s="805"/>
      <c r="P21" s="805"/>
      <c r="Q21" s="805"/>
      <c r="R21" s="805"/>
      <c r="S21" s="805"/>
      <c r="T21" s="805"/>
      <c r="U21" s="805"/>
      <c r="V21" s="805"/>
      <c r="W21" s="805"/>
      <c r="X21" s="805"/>
      <c r="Y21" s="805"/>
    </row>
    <row r="22" spans="1:25" ht="12.75" customHeight="1">
      <c r="A22" s="785"/>
      <c r="B22" s="785"/>
      <c r="C22" s="785"/>
      <c r="D22" s="785"/>
      <c r="E22" s="805"/>
      <c r="F22" s="805"/>
      <c r="G22" s="805"/>
      <c r="H22" s="805"/>
      <c r="I22" s="805"/>
      <c r="J22" s="805"/>
      <c r="K22" s="805"/>
      <c r="L22" s="805"/>
      <c r="M22" s="805"/>
      <c r="N22" s="805"/>
      <c r="O22" s="805"/>
      <c r="P22" s="805"/>
      <c r="Q22" s="805"/>
      <c r="R22" s="805"/>
      <c r="S22" s="805"/>
      <c r="T22" s="805"/>
      <c r="U22" s="805"/>
      <c r="V22" s="805"/>
      <c r="W22" s="805"/>
      <c r="X22" s="805"/>
      <c r="Y22" s="805"/>
    </row>
    <row r="23" spans="1:25" ht="12.75" customHeight="1">
      <c r="A23" s="785"/>
      <c r="B23" s="785"/>
      <c r="C23" s="785"/>
      <c r="D23" s="785"/>
      <c r="E23" s="805"/>
      <c r="F23" s="805"/>
      <c r="G23" s="805"/>
      <c r="H23" s="805"/>
      <c r="I23" s="805"/>
      <c r="J23" s="805"/>
      <c r="K23" s="805"/>
      <c r="L23" s="805"/>
      <c r="M23" s="805"/>
      <c r="N23" s="805"/>
      <c r="O23" s="805"/>
      <c r="P23" s="805"/>
      <c r="Q23" s="805"/>
      <c r="R23" s="805"/>
      <c r="S23" s="805"/>
      <c r="T23" s="805"/>
      <c r="U23" s="805"/>
      <c r="V23" s="805"/>
      <c r="W23" s="805"/>
      <c r="X23" s="805"/>
      <c r="Y23" s="805"/>
    </row>
    <row r="24" spans="1:25" ht="12.75" customHeight="1">
      <c r="A24" s="785"/>
      <c r="B24" s="785"/>
      <c r="C24" s="785"/>
      <c r="D24" s="785"/>
      <c r="E24" s="805"/>
      <c r="F24" s="805"/>
      <c r="G24" s="805"/>
      <c r="H24" s="805"/>
      <c r="I24" s="805"/>
      <c r="J24" s="805"/>
      <c r="K24" s="805"/>
      <c r="L24" s="805"/>
      <c r="M24" s="805"/>
      <c r="N24" s="805"/>
      <c r="O24" s="805"/>
      <c r="P24" s="805"/>
      <c r="Q24" s="805"/>
      <c r="R24" s="805"/>
      <c r="S24" s="805"/>
      <c r="T24" s="805"/>
      <c r="U24" s="805"/>
      <c r="V24" s="805"/>
      <c r="W24" s="805"/>
      <c r="X24" s="805"/>
      <c r="Y24" s="805"/>
    </row>
    <row r="25" spans="1:25" ht="12.75" customHeight="1">
      <c r="A25" s="785"/>
      <c r="B25" s="785"/>
      <c r="C25" s="785"/>
      <c r="D25" s="785"/>
      <c r="E25" s="805"/>
      <c r="F25" s="805"/>
      <c r="G25" s="805"/>
      <c r="H25" s="805"/>
      <c r="I25" s="805"/>
      <c r="J25" s="805"/>
      <c r="K25" s="805"/>
      <c r="L25" s="805"/>
      <c r="M25" s="805"/>
      <c r="N25" s="805"/>
      <c r="O25" s="805"/>
      <c r="P25" s="805"/>
      <c r="Q25" s="805"/>
      <c r="R25" s="805"/>
      <c r="S25" s="805"/>
      <c r="T25" s="805"/>
      <c r="U25" s="805"/>
      <c r="V25" s="805"/>
      <c r="W25" s="805"/>
      <c r="X25" s="805"/>
      <c r="Y25" s="805"/>
    </row>
    <row r="26" spans="1:25" ht="12.75" customHeight="1">
      <c r="A26" s="785"/>
      <c r="B26" s="785"/>
      <c r="C26" s="785"/>
      <c r="D26" s="785"/>
      <c r="E26" s="805"/>
      <c r="F26" s="805"/>
      <c r="G26" s="805"/>
      <c r="H26" s="805"/>
      <c r="I26" s="805"/>
      <c r="J26" s="805"/>
      <c r="K26" s="805"/>
      <c r="L26" s="805"/>
      <c r="M26" s="805"/>
      <c r="N26" s="805"/>
      <c r="O26" s="805"/>
      <c r="P26" s="805"/>
      <c r="Q26" s="805"/>
      <c r="R26" s="805"/>
      <c r="S26" s="805"/>
      <c r="T26" s="805"/>
      <c r="U26" s="805"/>
      <c r="V26" s="805"/>
      <c r="W26" s="805"/>
      <c r="X26" s="805"/>
      <c r="Y26" s="805"/>
    </row>
    <row r="27" spans="1:25" ht="12.75" customHeight="1">
      <c r="A27" s="805"/>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row>
    <row r="28" spans="1:25" ht="12.75" customHeight="1">
      <c r="A28" s="805"/>
      <c r="B28" s="805"/>
      <c r="C28" s="805"/>
      <c r="D28" s="805"/>
      <c r="E28" s="805"/>
      <c r="F28" s="805"/>
      <c r="G28" s="805"/>
      <c r="H28" s="805"/>
      <c r="I28" s="805"/>
      <c r="J28" s="805"/>
      <c r="K28" s="805"/>
      <c r="L28" s="805"/>
      <c r="M28" s="805"/>
      <c r="N28" s="805"/>
      <c r="O28" s="805"/>
      <c r="P28" s="805"/>
      <c r="Q28" s="805"/>
      <c r="R28" s="805"/>
      <c r="S28" s="805"/>
      <c r="T28" s="805"/>
      <c r="U28" s="805"/>
      <c r="V28" s="805"/>
      <c r="W28" s="805"/>
      <c r="X28" s="805"/>
      <c r="Y28" s="805"/>
    </row>
    <row r="29" spans="1:25" ht="12.75" customHeight="1">
      <c r="A29" s="805"/>
      <c r="B29" s="805"/>
      <c r="C29" s="805"/>
      <c r="D29" s="805"/>
      <c r="E29" s="805"/>
      <c r="F29" s="805"/>
      <c r="G29" s="805"/>
      <c r="H29" s="805"/>
      <c r="I29" s="805"/>
      <c r="J29" s="805"/>
      <c r="K29" s="805"/>
      <c r="L29" s="805"/>
      <c r="M29" s="805"/>
      <c r="N29" s="805"/>
      <c r="O29" s="805"/>
      <c r="P29" s="805"/>
      <c r="Q29" s="805"/>
      <c r="R29" s="805"/>
      <c r="S29" s="805"/>
      <c r="T29" s="805"/>
      <c r="U29" s="805"/>
      <c r="V29" s="805"/>
      <c r="W29" s="805"/>
      <c r="X29" s="805"/>
      <c r="Y29" s="805"/>
    </row>
    <row r="30" spans="1:25" ht="12.75" customHeight="1">
      <c r="A30" s="805"/>
      <c r="B30" s="805"/>
      <c r="C30" s="805"/>
      <c r="D30" s="805"/>
      <c r="E30" s="805"/>
      <c r="F30" s="805"/>
      <c r="G30" s="805"/>
      <c r="H30" s="805"/>
      <c r="I30" s="805"/>
      <c r="J30" s="805"/>
      <c r="K30" s="805"/>
      <c r="L30" s="805"/>
      <c r="M30" s="805"/>
      <c r="N30" s="805"/>
      <c r="O30" s="805"/>
      <c r="P30" s="805"/>
      <c r="Q30" s="805"/>
      <c r="R30" s="805"/>
      <c r="S30" s="805"/>
      <c r="T30" s="805"/>
      <c r="U30" s="805"/>
      <c r="V30" s="805"/>
      <c r="W30" s="805"/>
      <c r="X30" s="805"/>
      <c r="Y30" s="805"/>
    </row>
    <row r="31" spans="1:25" ht="12.75" customHeight="1">
      <c r="A31" s="805"/>
      <c r="B31" s="805"/>
      <c r="C31" s="805"/>
      <c r="D31" s="805"/>
      <c r="E31" s="805"/>
      <c r="F31" s="805"/>
      <c r="G31" s="805"/>
      <c r="H31" s="805"/>
      <c r="I31" s="805"/>
      <c r="J31" s="805"/>
      <c r="K31" s="805"/>
      <c r="L31" s="805"/>
      <c r="M31" s="805"/>
      <c r="N31" s="805"/>
      <c r="O31" s="805"/>
      <c r="P31" s="805"/>
      <c r="Q31" s="805"/>
      <c r="R31" s="805"/>
      <c r="S31" s="805"/>
      <c r="T31" s="805"/>
      <c r="U31" s="805"/>
      <c r="V31" s="805"/>
      <c r="W31" s="807"/>
      <c r="X31" s="805"/>
      <c r="Y31" s="805"/>
    </row>
    <row r="32" spans="1:25" ht="12.75" customHeight="1">
      <c r="A32" s="805"/>
      <c r="B32" s="805"/>
      <c r="C32" s="805"/>
      <c r="D32" s="805"/>
      <c r="E32" s="805"/>
      <c r="F32" s="805"/>
      <c r="G32" s="805"/>
      <c r="H32" s="805"/>
      <c r="I32" s="805"/>
      <c r="J32" s="805"/>
      <c r="K32" s="805"/>
      <c r="L32" s="805"/>
      <c r="M32" s="805"/>
      <c r="N32" s="805"/>
      <c r="O32" s="805"/>
      <c r="P32" s="805"/>
      <c r="Q32" s="805"/>
      <c r="R32" s="805"/>
      <c r="S32" s="805"/>
      <c r="T32" s="805"/>
      <c r="U32" s="805"/>
      <c r="V32" s="805"/>
      <c r="W32" s="805"/>
      <c r="X32" s="805"/>
      <c r="Y32" s="805"/>
    </row>
    <row r="33" spans="1:25" ht="12.75" customHeight="1">
      <c r="A33" s="805"/>
      <c r="B33" s="805"/>
      <c r="C33" s="805"/>
      <c r="D33" s="805"/>
      <c r="E33" s="805"/>
      <c r="F33" s="805"/>
      <c r="G33" s="805"/>
      <c r="H33" s="805"/>
      <c r="I33" s="805"/>
      <c r="J33" s="805"/>
      <c r="K33" s="805"/>
      <c r="L33" s="805"/>
      <c r="M33" s="805"/>
      <c r="N33" s="805"/>
      <c r="O33" s="805"/>
      <c r="P33" s="805"/>
      <c r="Q33" s="805"/>
      <c r="R33" s="805"/>
      <c r="S33" s="805"/>
      <c r="T33" s="805"/>
      <c r="U33" s="805"/>
      <c r="V33" s="805"/>
      <c r="W33" s="805"/>
      <c r="X33" s="805"/>
      <c r="Y33" s="805"/>
    </row>
    <row r="34" spans="1:25" ht="12.75" customHeight="1">
      <c r="B34" s="805"/>
      <c r="C34" s="805"/>
      <c r="D34" s="805"/>
      <c r="E34" s="805"/>
      <c r="F34" s="805"/>
      <c r="G34" s="805"/>
      <c r="H34" s="805"/>
      <c r="I34" s="805"/>
      <c r="J34" s="805"/>
      <c r="K34" s="805"/>
      <c r="L34" s="805"/>
      <c r="M34" s="805"/>
      <c r="N34" s="805"/>
      <c r="O34" s="805"/>
      <c r="P34" s="805"/>
      <c r="Q34" s="805"/>
      <c r="R34" s="805"/>
      <c r="S34" s="805"/>
      <c r="T34" s="805"/>
      <c r="U34" s="805"/>
      <c r="V34" s="805"/>
      <c r="W34" s="805"/>
      <c r="X34" s="805"/>
      <c r="Y34" s="805"/>
    </row>
    <row r="35" spans="1:25" ht="12.75" customHeight="1">
      <c r="B35" s="805"/>
      <c r="C35" s="805"/>
      <c r="D35" s="805"/>
      <c r="E35" s="805"/>
      <c r="F35" s="805"/>
      <c r="G35" s="805"/>
      <c r="H35" s="805"/>
      <c r="I35" s="805"/>
      <c r="J35" s="805"/>
      <c r="K35" s="805"/>
      <c r="L35" s="805"/>
      <c r="M35" s="805"/>
      <c r="N35" s="805"/>
      <c r="O35" s="805"/>
      <c r="P35" s="805"/>
      <c r="Q35" s="805"/>
      <c r="R35" s="805"/>
      <c r="S35" s="805"/>
      <c r="T35" s="805"/>
      <c r="U35" s="805"/>
      <c r="V35" s="805"/>
      <c r="W35" s="805"/>
      <c r="X35" s="805"/>
      <c r="Y35" s="805"/>
    </row>
    <row r="36" spans="1:25" ht="12.75" customHeight="1">
      <c r="B36" s="805"/>
      <c r="C36" s="805"/>
      <c r="D36" s="805"/>
      <c r="E36" s="805"/>
      <c r="F36" s="805"/>
      <c r="G36" s="805"/>
      <c r="H36" s="805"/>
      <c r="I36" s="805"/>
      <c r="J36" s="805"/>
      <c r="K36" s="805"/>
      <c r="L36" s="805"/>
      <c r="M36" s="805"/>
      <c r="N36" s="805"/>
      <c r="O36" s="805"/>
      <c r="P36" s="805"/>
      <c r="Q36" s="805"/>
      <c r="R36" s="805"/>
      <c r="S36" s="805"/>
      <c r="T36" s="805"/>
      <c r="U36" s="805"/>
      <c r="V36" s="805"/>
      <c r="W36" s="805"/>
      <c r="X36" s="805"/>
      <c r="Y36" s="805"/>
    </row>
    <row r="37" spans="1:25" ht="12.75" customHeight="1">
      <c r="B37" s="805"/>
      <c r="C37" s="805"/>
      <c r="D37" s="805"/>
      <c r="E37" s="805"/>
      <c r="F37" s="805"/>
      <c r="G37" s="805"/>
      <c r="H37" s="805"/>
      <c r="I37" s="805"/>
      <c r="J37" s="805"/>
      <c r="K37" s="805"/>
      <c r="L37" s="805"/>
      <c r="M37" s="805"/>
      <c r="N37" s="805"/>
      <c r="O37" s="805"/>
      <c r="P37" s="805"/>
      <c r="Q37" s="805"/>
      <c r="R37" s="805"/>
      <c r="S37" s="805"/>
      <c r="T37" s="805"/>
      <c r="U37" s="805"/>
      <c r="V37" s="805"/>
      <c r="W37" s="805"/>
      <c r="X37" s="805"/>
      <c r="Y37" s="805"/>
    </row>
    <row r="38" spans="1:25" ht="12.75" customHeight="1">
      <c r="B38" s="805"/>
      <c r="C38" s="805"/>
      <c r="D38" s="805"/>
      <c r="E38" s="805"/>
      <c r="F38" s="805"/>
      <c r="G38" s="805"/>
      <c r="H38" s="805"/>
      <c r="I38" s="805"/>
      <c r="J38" s="805"/>
      <c r="K38" s="805"/>
      <c r="L38" s="805"/>
      <c r="M38" s="805"/>
      <c r="N38" s="805"/>
      <c r="O38" s="805"/>
      <c r="P38" s="805"/>
      <c r="Q38" s="805"/>
      <c r="R38" s="805"/>
      <c r="S38" s="805"/>
      <c r="T38" s="805"/>
      <c r="U38" s="805"/>
      <c r="V38" s="805"/>
      <c r="W38" s="805"/>
      <c r="X38" s="805"/>
      <c r="Y38" s="805"/>
    </row>
    <row r="39" spans="1:25" ht="12.75" customHeight="1">
      <c r="F39" s="805"/>
      <c r="G39" s="805"/>
      <c r="H39" s="805"/>
      <c r="I39" s="805"/>
      <c r="J39" s="805"/>
      <c r="K39" s="805"/>
      <c r="L39" s="805"/>
      <c r="M39" s="805"/>
      <c r="N39" s="805"/>
      <c r="O39" s="805"/>
      <c r="P39" s="805"/>
      <c r="Q39" s="805"/>
      <c r="R39" s="805"/>
      <c r="S39" s="805"/>
      <c r="T39" s="805"/>
      <c r="U39" s="805"/>
      <c r="V39" s="805"/>
      <c r="W39" s="805"/>
      <c r="X39" s="805"/>
      <c r="Y39" s="805"/>
    </row>
    <row r="40" spans="1:25" ht="12.75" customHeight="1">
      <c r="F40" s="805"/>
      <c r="G40" s="805"/>
      <c r="H40" s="805"/>
      <c r="I40" s="805"/>
      <c r="J40" s="805"/>
      <c r="K40" s="805"/>
      <c r="L40" s="805"/>
      <c r="M40" s="805"/>
      <c r="N40" s="805"/>
      <c r="O40" s="805"/>
      <c r="P40" s="805"/>
      <c r="Q40" s="805"/>
      <c r="R40" s="805"/>
      <c r="S40" s="805"/>
      <c r="T40" s="805"/>
      <c r="U40" s="805"/>
      <c r="V40" s="805"/>
      <c r="W40" s="805"/>
      <c r="X40" s="805"/>
      <c r="Y40" s="805"/>
    </row>
    <row r="41" spans="1:25" ht="12.75" customHeight="1">
      <c r="F41" s="805"/>
      <c r="G41" s="805"/>
      <c r="H41" s="805"/>
      <c r="I41" s="805"/>
      <c r="J41" s="805"/>
      <c r="K41" s="805"/>
      <c r="L41" s="805"/>
      <c r="M41" s="805"/>
      <c r="N41" s="805"/>
      <c r="O41" s="805"/>
      <c r="P41" s="805"/>
      <c r="Q41" s="805"/>
      <c r="R41" s="805"/>
      <c r="S41" s="805"/>
      <c r="T41" s="805"/>
      <c r="U41" s="805"/>
      <c r="V41" s="805"/>
      <c r="W41" s="805"/>
      <c r="X41" s="805"/>
      <c r="Y41" s="805"/>
    </row>
    <row r="42" spans="1:25" ht="12.75" customHeight="1">
      <c r="W42" s="4"/>
    </row>
    <row r="43" spans="1:25" ht="12.75" customHeight="1">
      <c r="W43" s="4"/>
    </row>
    <row r="44" spans="1:25" ht="12.75" customHeight="1"/>
    <row r="45" spans="1:25" ht="12.75" customHeight="1"/>
    <row r="46" spans="1:25" ht="12.75" customHeight="1"/>
    <row r="47" spans="1:25" ht="12.75" customHeight="1"/>
    <row r="48" spans="1:25" ht="12.75" customHeight="1"/>
    <row r="49" spans="23:23" ht="12.75" customHeight="1"/>
    <row r="50" spans="23:23" ht="12.75" customHeight="1"/>
    <row r="51" spans="23:23" ht="12.75" customHeight="1"/>
    <row r="52" spans="23:23" ht="12.75" customHeight="1"/>
    <row r="53" spans="23:23" ht="12.75" customHeight="1"/>
    <row r="54" spans="23:23" ht="12.75" customHeight="1">
      <c r="W54" s="4"/>
    </row>
    <row r="55" spans="23:23" ht="12.75" customHeight="1">
      <c r="W55" s="4"/>
    </row>
    <row r="56" spans="23:23" ht="12.75" customHeight="1"/>
    <row r="57" spans="23:23" ht="12.75" customHeight="1"/>
    <row r="58" spans="23:23" ht="12.75" customHeight="1"/>
    <row r="59" spans="23:23" ht="12.75" customHeight="1"/>
    <row r="60" spans="23:23" ht="12.75" customHeight="1"/>
    <row r="61" spans="23:23" ht="12.75" customHeight="1">
      <c r="W61" s="4"/>
    </row>
    <row r="62" spans="23:23" ht="12.75" customHeight="1"/>
    <row r="63" spans="23:23" ht="12.75" customHeight="1"/>
    <row r="64" spans="23:23" ht="12.75" customHeight="1"/>
    <row r="65" spans="23:23" ht="12.75" customHeight="1">
      <c r="W65" s="4"/>
    </row>
    <row r="66" spans="23:23" ht="12.75" customHeight="1"/>
    <row r="67" spans="23:23" ht="12.75" customHeight="1"/>
    <row r="68" spans="23:23" ht="12.75" customHeight="1"/>
    <row r="69" spans="23:23" ht="12.75" customHeight="1"/>
    <row r="70" spans="23:23" ht="12.75" customHeight="1"/>
    <row r="71" spans="23:23" ht="12.75" customHeight="1"/>
    <row r="72" spans="23:23" ht="12.75" customHeight="1">
      <c r="W72" s="4"/>
    </row>
    <row r="73" spans="23:23" ht="12.75" customHeight="1">
      <c r="W73" s="4"/>
    </row>
    <row r="74" spans="23:23" ht="12.75" customHeight="1"/>
    <row r="75" spans="23:23" ht="12.75" customHeight="1"/>
  </sheetData>
  <mergeCells count="2">
    <mergeCell ref="B3:C3"/>
    <mergeCell ref="D3:E3"/>
  </mergeCells>
  <hyperlinks>
    <hyperlink ref="A1" location="Inhalt!A1" display="zurück 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V32"/>
  <sheetViews>
    <sheetView zoomScale="90" zoomScaleNormal="90" workbookViewId="0">
      <selection activeCell="A5" sqref="A5:A8"/>
    </sheetView>
  </sheetViews>
  <sheetFormatPr baseColWidth="10" defaultColWidth="11.5703125" defaultRowHeight="14.25"/>
  <cols>
    <col min="1" max="1" width="26.140625" style="81" customWidth="1"/>
    <col min="2" max="7" width="12.28515625" style="81" customWidth="1"/>
    <col min="8" max="16384" width="11.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23.25">
      <c r="A2" s="700">
        <v>2019</v>
      </c>
      <c r="B2" s="700"/>
      <c r="C2" s="700"/>
      <c r="D2" s="700"/>
      <c r="E2" s="700"/>
      <c r="F2" s="700"/>
      <c r="G2" s="700"/>
    </row>
    <row r="3" spans="1:22" ht="15">
      <c r="A3" s="386"/>
      <c r="B3" s="386"/>
      <c r="C3" s="386"/>
      <c r="D3" s="386"/>
      <c r="E3" s="386"/>
      <c r="F3" s="386"/>
      <c r="G3" s="386"/>
      <c r="H3" s="138"/>
      <c r="I3" s="138"/>
      <c r="J3" s="138"/>
      <c r="K3" s="138"/>
      <c r="L3" s="138"/>
      <c r="M3" s="138"/>
    </row>
    <row r="4" spans="1:22" ht="15">
      <c r="A4" s="329" t="s">
        <v>222</v>
      </c>
      <c r="B4" s="329"/>
      <c r="C4" s="329"/>
      <c r="D4" s="387"/>
      <c r="E4" s="387"/>
      <c r="F4" s="388"/>
      <c r="G4" s="388"/>
      <c r="H4" s="138"/>
      <c r="I4" s="138"/>
      <c r="J4" s="138"/>
      <c r="K4" s="138"/>
      <c r="L4" s="138"/>
      <c r="M4" s="138"/>
    </row>
    <row r="5" spans="1:22" ht="27.75" customHeight="1" thickBot="1">
      <c r="A5" s="701" t="s">
        <v>98</v>
      </c>
      <c r="B5" s="651" t="s">
        <v>154</v>
      </c>
      <c r="C5" s="651"/>
      <c r="D5" s="704" t="s">
        <v>155</v>
      </c>
      <c r="E5" s="705"/>
      <c r="F5" s="704" t="s">
        <v>156</v>
      </c>
      <c r="G5" s="705"/>
      <c r="H5" s="389"/>
    </row>
    <row r="6" spans="1:22" ht="15" customHeight="1" thickBot="1">
      <c r="A6" s="702"/>
      <c r="B6" s="651" t="s">
        <v>157</v>
      </c>
      <c r="C6" s="651" t="s">
        <v>158</v>
      </c>
      <c r="D6" s="687" t="s">
        <v>157</v>
      </c>
      <c r="E6" s="710" t="s">
        <v>158</v>
      </c>
      <c r="F6" s="694" t="s">
        <v>157</v>
      </c>
      <c r="G6" s="687" t="s">
        <v>158</v>
      </c>
      <c r="H6" s="389"/>
    </row>
    <row r="7" spans="1:22" ht="15" customHeight="1" thickBot="1">
      <c r="A7" s="702"/>
      <c r="B7" s="651"/>
      <c r="C7" s="651"/>
      <c r="D7" s="688"/>
      <c r="E7" s="711"/>
      <c r="F7" s="696"/>
      <c r="G7" s="688"/>
      <c r="H7" s="389"/>
    </row>
    <row r="8" spans="1:22" ht="15.75" customHeight="1" thickBot="1">
      <c r="A8" s="703"/>
      <c r="B8" s="706" t="s">
        <v>107</v>
      </c>
      <c r="C8" s="707"/>
      <c r="D8" s="708" t="s">
        <v>107</v>
      </c>
      <c r="E8" s="709"/>
      <c r="F8" s="706" t="s">
        <v>108</v>
      </c>
      <c r="G8" s="707"/>
      <c r="H8" s="389"/>
    </row>
    <row r="9" spans="1:22" s="95" customFormat="1" ht="15">
      <c r="A9" s="348" t="s">
        <v>7</v>
      </c>
      <c r="B9" s="330">
        <v>327277</v>
      </c>
      <c r="C9" s="349">
        <v>309532</v>
      </c>
      <c r="D9" s="330">
        <v>96465</v>
      </c>
      <c r="E9" s="350">
        <v>296017</v>
      </c>
      <c r="F9" s="351">
        <v>29.475031853750799</v>
      </c>
      <c r="G9" s="352">
        <v>95.633730922812504</v>
      </c>
    </row>
    <row r="10" spans="1:22" s="95" customFormat="1" ht="15">
      <c r="A10" s="353" t="s">
        <v>8</v>
      </c>
      <c r="B10" s="120">
        <v>383864</v>
      </c>
      <c r="C10" s="354">
        <v>361820</v>
      </c>
      <c r="D10" s="120">
        <v>109549</v>
      </c>
      <c r="E10" s="354">
        <v>334657</v>
      </c>
      <c r="F10" s="355">
        <v>28.538492799533167</v>
      </c>
      <c r="G10" s="121">
        <v>92.492675916201435</v>
      </c>
    </row>
    <row r="11" spans="1:22" s="95" customFormat="1" ht="15">
      <c r="A11" s="348" t="s">
        <v>9</v>
      </c>
      <c r="B11" s="330">
        <v>118606</v>
      </c>
      <c r="C11" s="349">
        <v>109384</v>
      </c>
      <c r="D11" s="330">
        <v>51951</v>
      </c>
      <c r="E11" s="350">
        <v>100902</v>
      </c>
      <c r="F11" s="356">
        <v>43.801325396691567</v>
      </c>
      <c r="G11" s="352">
        <v>92.24566664228773</v>
      </c>
    </row>
    <row r="12" spans="1:22" s="95" customFormat="1" ht="15">
      <c r="A12" s="353" t="s">
        <v>10</v>
      </c>
      <c r="B12" s="120">
        <v>64231</v>
      </c>
      <c r="C12" s="354">
        <v>66368</v>
      </c>
      <c r="D12" s="120">
        <v>36529</v>
      </c>
      <c r="E12" s="354">
        <v>62988</v>
      </c>
      <c r="F12" s="355">
        <v>56.871292677990382</v>
      </c>
      <c r="G12" s="121">
        <v>94.907184185149475</v>
      </c>
    </row>
    <row r="13" spans="1:22" s="95" customFormat="1" ht="15">
      <c r="A13" s="348" t="s">
        <v>11</v>
      </c>
      <c r="B13" s="330">
        <v>20588</v>
      </c>
      <c r="C13" s="349">
        <v>18981</v>
      </c>
      <c r="D13" s="330">
        <v>5851</v>
      </c>
      <c r="E13" s="350">
        <v>16433</v>
      </c>
      <c r="F13" s="356">
        <v>28.419467651058874</v>
      </c>
      <c r="G13" s="352">
        <v>86.576049733944458</v>
      </c>
    </row>
    <row r="14" spans="1:22" s="95" customFormat="1" ht="15">
      <c r="A14" s="353" t="s">
        <v>12</v>
      </c>
      <c r="B14" s="120">
        <v>61527</v>
      </c>
      <c r="C14" s="354">
        <v>55110</v>
      </c>
      <c r="D14" s="120">
        <v>28699</v>
      </c>
      <c r="E14" s="354">
        <v>52604</v>
      </c>
      <c r="F14" s="355">
        <v>46.644562549774889</v>
      </c>
      <c r="G14" s="121">
        <v>95.452730901832695</v>
      </c>
    </row>
    <row r="15" spans="1:22" s="95" customFormat="1" ht="15">
      <c r="A15" s="348" t="s">
        <v>13</v>
      </c>
      <c r="B15" s="330">
        <v>184136</v>
      </c>
      <c r="C15" s="349">
        <v>174838</v>
      </c>
      <c r="D15" s="330">
        <v>57749</v>
      </c>
      <c r="E15" s="350">
        <v>161312</v>
      </c>
      <c r="F15" s="356">
        <v>31.362145370812875</v>
      </c>
      <c r="G15" s="352">
        <v>92.26369553529554</v>
      </c>
    </row>
    <row r="16" spans="1:22" s="95" customFormat="1" ht="15">
      <c r="A16" s="353" t="s">
        <v>14</v>
      </c>
      <c r="B16" s="120">
        <v>40128</v>
      </c>
      <c r="C16" s="354">
        <v>41742</v>
      </c>
      <c r="D16" s="120">
        <v>22825</v>
      </c>
      <c r="E16" s="354">
        <v>39626</v>
      </c>
      <c r="F16" s="355">
        <v>56.880482456140349</v>
      </c>
      <c r="G16" s="121">
        <v>94.930765176560783</v>
      </c>
    </row>
    <row r="17" spans="1:14" s="95" customFormat="1" ht="15">
      <c r="A17" s="348" t="s">
        <v>15</v>
      </c>
      <c r="B17" s="330">
        <v>224222</v>
      </c>
      <c r="C17" s="349">
        <v>216286</v>
      </c>
      <c r="D17" s="330">
        <v>72011</v>
      </c>
      <c r="E17" s="350">
        <v>200192</v>
      </c>
      <c r="F17" s="356">
        <v>32.115938667927324</v>
      </c>
      <c r="G17" s="352">
        <v>92.55892660643778</v>
      </c>
    </row>
    <row r="18" spans="1:14" s="95" customFormat="1" ht="15">
      <c r="A18" s="353" t="s">
        <v>16</v>
      </c>
      <c r="B18" s="120">
        <v>521540</v>
      </c>
      <c r="C18" s="354">
        <v>495276</v>
      </c>
      <c r="D18" s="120">
        <v>147171</v>
      </c>
      <c r="E18" s="354">
        <v>456182</v>
      </c>
      <c r="F18" s="355">
        <v>28.218545078038115</v>
      </c>
      <c r="G18" s="121">
        <v>92.10662337767225</v>
      </c>
    </row>
    <row r="19" spans="1:14" s="95" customFormat="1" ht="15">
      <c r="A19" s="348" t="s">
        <v>17</v>
      </c>
      <c r="B19" s="330">
        <v>114872</v>
      </c>
      <c r="C19" s="349">
        <v>110044</v>
      </c>
      <c r="D19" s="330">
        <v>35933</v>
      </c>
      <c r="E19" s="350">
        <v>104883</v>
      </c>
      <c r="F19" s="356">
        <v>31.280903962671498</v>
      </c>
      <c r="G19" s="352">
        <v>95.310057795063798</v>
      </c>
    </row>
    <row r="20" spans="1:14" s="95" customFormat="1" ht="15">
      <c r="A20" s="353" t="s">
        <v>18</v>
      </c>
      <c r="B20" s="120">
        <v>24800</v>
      </c>
      <c r="C20" s="354">
        <v>23609</v>
      </c>
      <c r="D20" s="120">
        <v>7415</v>
      </c>
      <c r="E20" s="354">
        <v>22031</v>
      </c>
      <c r="F20" s="355">
        <v>29.8991935483871</v>
      </c>
      <c r="G20" s="121">
        <v>93.316108263797702</v>
      </c>
    </row>
    <row r="21" spans="1:14" s="95" customFormat="1" ht="15">
      <c r="A21" s="348" t="s">
        <v>19</v>
      </c>
      <c r="B21" s="330">
        <v>111326</v>
      </c>
      <c r="C21" s="349">
        <v>112533</v>
      </c>
      <c r="D21" s="330">
        <v>58186</v>
      </c>
      <c r="E21" s="350">
        <v>106768</v>
      </c>
      <c r="F21" s="356">
        <v>52.266316943032173</v>
      </c>
      <c r="G21" s="352">
        <v>94.877058285125244</v>
      </c>
    </row>
    <row r="22" spans="1:14" s="95" customFormat="1" ht="15">
      <c r="A22" s="353" t="s">
        <v>20</v>
      </c>
      <c r="B22" s="120">
        <v>54125</v>
      </c>
      <c r="C22" s="354">
        <v>55201</v>
      </c>
      <c r="D22" s="120">
        <v>31488</v>
      </c>
      <c r="E22" s="354">
        <v>51623</v>
      </c>
      <c r="F22" s="355">
        <v>58.176443418013854</v>
      </c>
      <c r="G22" s="121">
        <v>93.518233365337593</v>
      </c>
    </row>
    <row r="23" spans="1:14" s="95" customFormat="1" ht="15">
      <c r="A23" s="348" t="s">
        <v>21</v>
      </c>
      <c r="B23" s="330">
        <v>77286</v>
      </c>
      <c r="C23" s="349">
        <v>75913</v>
      </c>
      <c r="D23" s="330">
        <v>26860</v>
      </c>
      <c r="E23" s="350">
        <v>69647</v>
      </c>
      <c r="F23" s="356">
        <v>34.754030484175658</v>
      </c>
      <c r="G23" s="352">
        <v>91.745814287407953</v>
      </c>
    </row>
    <row r="24" spans="1:14" s="95" customFormat="1" ht="15.75" thickBot="1">
      <c r="A24" s="357" t="s">
        <v>22</v>
      </c>
      <c r="B24" s="124">
        <v>54475</v>
      </c>
      <c r="C24" s="358">
        <v>56486</v>
      </c>
      <c r="D24" s="124">
        <v>29745</v>
      </c>
      <c r="E24" s="358">
        <v>54141</v>
      </c>
      <c r="F24" s="359">
        <v>54.60302891234511</v>
      </c>
      <c r="G24" s="125">
        <v>95.848528839004345</v>
      </c>
    </row>
    <row r="25" spans="1:14" s="95" customFormat="1" ht="15">
      <c r="A25" s="334" t="s">
        <v>110</v>
      </c>
      <c r="B25" s="126">
        <f>SUM(B9:B10,B13,B14,B15,B17,B18,B19,B20,B23)</f>
        <v>1940112</v>
      </c>
      <c r="C25" s="161">
        <f>SUM(C9:C10,C13,C14,C15,C17,C18,C19,C20,C23)</f>
        <v>1841409</v>
      </c>
      <c r="D25" s="126">
        <f>SUM(D9:D10,D13,D14,D15,D17,D18,D19,D20,D23)</f>
        <v>587703</v>
      </c>
      <c r="E25" s="161">
        <v>1713958</v>
      </c>
      <c r="F25" s="360">
        <v>30.292220242955047</v>
      </c>
      <c r="G25" s="127">
        <v>93.078615342924905</v>
      </c>
    </row>
    <row r="26" spans="1:14" s="95" customFormat="1" ht="15">
      <c r="A26" s="335" t="s">
        <v>111</v>
      </c>
      <c r="B26" s="129">
        <f>SUM(B11,B12,B16,B21,B22,B24)</f>
        <v>442891</v>
      </c>
      <c r="C26" s="189">
        <f>SUM(C11,C12,C16,C21,C22,C24)</f>
        <v>441714</v>
      </c>
      <c r="D26" s="129">
        <f>SUM(D11,D12,D16,D21,D22,D24)</f>
        <v>230724</v>
      </c>
      <c r="E26" s="189">
        <v>416048</v>
      </c>
      <c r="F26" s="361">
        <v>52.094984996308348</v>
      </c>
      <c r="G26" s="130">
        <v>94.189452903915196</v>
      </c>
    </row>
    <row r="27" spans="1:14" s="95" customFormat="1" ht="15.75" thickBot="1">
      <c r="A27" s="336" t="s">
        <v>1</v>
      </c>
      <c r="B27" s="132">
        <f>SUM(B9:B24)</f>
        <v>2383003</v>
      </c>
      <c r="C27" s="583">
        <f>SUM(C9:C24)</f>
        <v>2283123</v>
      </c>
      <c r="D27" s="132">
        <f>SUM(D9:D24)</f>
        <v>818427</v>
      </c>
      <c r="E27" s="192">
        <v>2130006</v>
      </c>
      <c r="F27" s="362">
        <v>34.34435458117342</v>
      </c>
      <c r="G27" s="133">
        <v>93.293528206758907</v>
      </c>
    </row>
    <row r="28" spans="1:14">
      <c r="A28" s="390" t="s">
        <v>112</v>
      </c>
      <c r="B28" s="391"/>
      <c r="C28" s="391"/>
      <c r="D28" s="391"/>
      <c r="E28" s="391"/>
      <c r="F28" s="391"/>
      <c r="G28" s="391"/>
      <c r="H28" s="137"/>
      <c r="I28" s="137"/>
      <c r="J28" s="137"/>
      <c r="K28" s="137"/>
      <c r="L28" s="137"/>
      <c r="M28" s="137"/>
      <c r="N28" s="137"/>
    </row>
    <row r="29" spans="1:14">
      <c r="A29" s="392" t="s">
        <v>159</v>
      </c>
      <c r="B29" s="208"/>
      <c r="C29" s="208"/>
      <c r="D29" s="208"/>
      <c r="E29" s="208"/>
      <c r="F29" s="208"/>
      <c r="G29" s="208"/>
      <c r="H29" s="137"/>
      <c r="I29" s="137"/>
      <c r="J29" s="137"/>
      <c r="K29" s="137"/>
      <c r="L29" s="137"/>
      <c r="M29" s="137"/>
      <c r="N29" s="137"/>
    </row>
    <row r="30" spans="1:14">
      <c r="A30" s="393" t="s">
        <v>113</v>
      </c>
      <c r="B30" s="393"/>
      <c r="C30" s="393"/>
      <c r="D30" s="393"/>
      <c r="E30" s="393"/>
      <c r="F30" s="393"/>
      <c r="G30" s="393"/>
      <c r="H30" s="137"/>
      <c r="I30" s="137"/>
      <c r="J30" s="137"/>
      <c r="K30" s="137"/>
      <c r="L30" s="137"/>
      <c r="M30" s="137"/>
      <c r="N30" s="137"/>
    </row>
    <row r="31" spans="1:14">
      <c r="A31" s="137"/>
      <c r="B31" s="137"/>
      <c r="C31" s="137"/>
      <c r="D31" s="137"/>
      <c r="E31" s="137"/>
      <c r="F31" s="137"/>
      <c r="G31" s="137"/>
      <c r="H31" s="137"/>
      <c r="I31" s="137"/>
      <c r="J31" s="137"/>
      <c r="K31" s="137"/>
      <c r="L31" s="137"/>
      <c r="M31" s="137"/>
      <c r="N31" s="137"/>
    </row>
    <row r="32" spans="1:14">
      <c r="A32" s="137"/>
      <c r="B32" s="137"/>
      <c r="C32" s="137"/>
      <c r="D32" s="137"/>
      <c r="E32" s="137"/>
      <c r="F32" s="137"/>
      <c r="G32" s="137"/>
      <c r="H32" s="137"/>
      <c r="I32" s="137"/>
      <c r="J32" s="137"/>
      <c r="K32" s="137"/>
      <c r="L32" s="137"/>
      <c r="M32" s="137"/>
      <c r="N32" s="137"/>
    </row>
  </sheetData>
  <mergeCells count="15">
    <mergeCell ref="A1:V1"/>
    <mergeCell ref="A2:G2"/>
    <mergeCell ref="A5:A8"/>
    <mergeCell ref="B5:C5"/>
    <mergeCell ref="D5:E5"/>
    <mergeCell ref="F5:G5"/>
    <mergeCell ref="B6:B7"/>
    <mergeCell ref="C6:C7"/>
    <mergeCell ref="D6:D7"/>
    <mergeCell ref="B8:C8"/>
    <mergeCell ref="D8:E8"/>
    <mergeCell ref="F8:G8"/>
    <mergeCell ref="E6:E7"/>
    <mergeCell ref="F6:F7"/>
    <mergeCell ref="G6:G7"/>
  </mergeCells>
  <hyperlinks>
    <hyperlink ref="A1" location="Inhalt!A1" display="zurück zum Inhalt"/>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V31"/>
  <sheetViews>
    <sheetView zoomScale="90" zoomScaleNormal="90" workbookViewId="0">
      <selection activeCell="A4" sqref="A4:A7"/>
    </sheetView>
  </sheetViews>
  <sheetFormatPr baseColWidth="10" defaultColWidth="11.5703125" defaultRowHeight="14.25"/>
  <cols>
    <col min="1" max="1" width="25.42578125" style="81" customWidth="1"/>
    <col min="2" max="11" width="13.7109375" style="81" customWidth="1"/>
    <col min="12" max="16384" width="11.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5">
      <c r="A2" s="138"/>
      <c r="B2" s="138"/>
      <c r="C2" s="138"/>
      <c r="D2" s="138"/>
      <c r="E2" s="138"/>
      <c r="F2" s="138"/>
      <c r="G2" s="138"/>
      <c r="H2" s="138"/>
      <c r="I2" s="138"/>
      <c r="J2" s="138"/>
      <c r="K2" s="138"/>
    </row>
    <row r="3" spans="1:22" ht="15">
      <c r="A3" s="95" t="s">
        <v>223</v>
      </c>
      <c r="B3" s="138"/>
      <c r="C3" s="138"/>
      <c r="D3" s="138"/>
      <c r="E3" s="138"/>
      <c r="F3" s="138"/>
      <c r="G3" s="138"/>
      <c r="H3" s="138"/>
      <c r="I3" s="138"/>
      <c r="J3" s="138"/>
      <c r="K3" s="138"/>
    </row>
    <row r="4" spans="1:22" ht="29.25" customHeight="1" thickBot="1">
      <c r="A4" s="701" t="s">
        <v>98</v>
      </c>
      <c r="B4" s="651" t="s">
        <v>181</v>
      </c>
      <c r="C4" s="651"/>
      <c r="D4" s="651"/>
      <c r="E4" s="651"/>
      <c r="F4" s="651"/>
      <c r="G4" s="651"/>
      <c r="H4" s="651"/>
      <c r="I4" s="651"/>
      <c r="J4" s="651"/>
      <c r="K4" s="651"/>
    </row>
    <row r="5" spans="1:22" ht="27" customHeight="1" thickBot="1">
      <c r="A5" s="702"/>
      <c r="B5" s="651" t="s">
        <v>182</v>
      </c>
      <c r="C5" s="651"/>
      <c r="D5" s="651"/>
      <c r="E5" s="651"/>
      <c r="F5" s="716"/>
      <c r="G5" s="705" t="s">
        <v>183</v>
      </c>
      <c r="H5" s="651"/>
      <c r="I5" s="651"/>
      <c r="J5" s="651"/>
      <c r="K5" s="651"/>
    </row>
    <row r="6" spans="1:22" ht="15.75" thickBot="1">
      <c r="A6" s="702"/>
      <c r="B6" s="651" t="s">
        <v>184</v>
      </c>
      <c r="C6" s="651" t="s">
        <v>185</v>
      </c>
      <c r="D6" s="649" t="s">
        <v>186</v>
      </c>
      <c r="E6" s="649"/>
      <c r="F6" s="717"/>
      <c r="G6" s="718" t="s">
        <v>184</v>
      </c>
      <c r="H6" s="651" t="s">
        <v>185</v>
      </c>
      <c r="I6" s="649" t="s">
        <v>186</v>
      </c>
      <c r="J6" s="649"/>
      <c r="K6" s="649"/>
    </row>
    <row r="7" spans="1:22" ht="63" thickBot="1">
      <c r="A7" s="702"/>
      <c r="B7" s="698"/>
      <c r="C7" s="698"/>
      <c r="D7" s="567" t="s">
        <v>187</v>
      </c>
      <c r="E7" s="567" t="s">
        <v>188</v>
      </c>
      <c r="F7" s="579" t="s">
        <v>213</v>
      </c>
      <c r="G7" s="719"/>
      <c r="H7" s="698"/>
      <c r="I7" s="567" t="s">
        <v>187</v>
      </c>
      <c r="J7" s="567" t="s">
        <v>188</v>
      </c>
      <c r="K7" s="567" t="s">
        <v>213</v>
      </c>
    </row>
    <row r="8" spans="1:22" ht="15" customHeight="1">
      <c r="A8" s="456" t="s">
        <v>7</v>
      </c>
      <c r="B8" s="427">
        <v>303</v>
      </c>
      <c r="C8" s="426">
        <f>B8/'[7]Daten HF1.0.3,.4,.9 u3'!B9*100</f>
        <v>9.2582124622261869E-2</v>
      </c>
      <c r="D8" s="427">
        <v>173</v>
      </c>
      <c r="E8" s="428">
        <v>126</v>
      </c>
      <c r="F8" s="461">
        <v>96</v>
      </c>
      <c r="G8" s="330">
        <v>4109</v>
      </c>
      <c r="H8" s="426">
        <f>G8/'[7]Daten HF1.0.3,.4,.9 ü3'!B9*100</f>
        <v>1.3274879495496428</v>
      </c>
      <c r="I8" s="429">
        <v>1167</v>
      </c>
      <c r="J8" s="429">
        <v>916</v>
      </c>
      <c r="K8" s="452">
        <v>2593</v>
      </c>
    </row>
    <row r="9" spans="1:22">
      <c r="A9" s="455" t="s">
        <v>8</v>
      </c>
      <c r="B9" s="431">
        <v>568</v>
      </c>
      <c r="C9" s="430">
        <f>B9/'[7]Daten HF1.0.3,.4,.9 u3'!B10*100</f>
        <v>0.1479690723798012</v>
      </c>
      <c r="D9" s="431">
        <v>283</v>
      </c>
      <c r="E9" s="432">
        <v>165</v>
      </c>
      <c r="F9" s="462">
        <v>218</v>
      </c>
      <c r="G9" s="120">
        <v>6501</v>
      </c>
      <c r="H9" s="430">
        <f>G9/'[7]Daten HF1.0.3,.4,.9 ü3'!B10*100</f>
        <v>1.7967497650765571</v>
      </c>
      <c r="I9" s="433">
        <v>1483</v>
      </c>
      <c r="J9" s="433">
        <v>1125</v>
      </c>
      <c r="K9" s="453">
        <v>4518</v>
      </c>
      <c r="M9" s="96"/>
      <c r="N9" s="96"/>
      <c r="O9" s="96"/>
      <c r="Q9" s="96"/>
      <c r="R9" s="96"/>
      <c r="S9" s="96"/>
      <c r="T9" s="96"/>
    </row>
    <row r="10" spans="1:22">
      <c r="A10" s="456" t="s">
        <v>9</v>
      </c>
      <c r="B10" s="427">
        <v>565</v>
      </c>
      <c r="C10" s="426">
        <f>B10/'[7]Daten HF1.0.3,.4,.9 u3'!B11*100</f>
        <v>0.47636713151105337</v>
      </c>
      <c r="D10" s="427">
        <v>267</v>
      </c>
      <c r="E10" s="428">
        <v>149</v>
      </c>
      <c r="F10" s="461">
        <v>229</v>
      </c>
      <c r="G10" s="330">
        <v>5316</v>
      </c>
      <c r="H10" s="426">
        <f>G10/'[7]Daten HF1.0.3,.4,.9 ü3'!B11*100</f>
        <v>4.85994295326556</v>
      </c>
      <c r="I10" s="429">
        <v>1499</v>
      </c>
      <c r="J10" s="429">
        <v>1084</v>
      </c>
      <c r="K10" s="452">
        <v>3152</v>
      </c>
      <c r="M10" s="96"/>
      <c r="N10" s="96"/>
      <c r="O10" s="96"/>
      <c r="Q10" s="96"/>
      <c r="R10" s="96"/>
      <c r="S10" s="96"/>
      <c r="T10" s="96"/>
    </row>
    <row r="11" spans="1:22">
      <c r="A11" s="455" t="s">
        <v>10</v>
      </c>
      <c r="B11" s="431">
        <v>169</v>
      </c>
      <c r="C11" s="430">
        <f>B11/'[7]Daten HF1.0.3,.4,.9 u3'!B12*100</f>
        <v>0.2631128271395432</v>
      </c>
      <c r="D11" s="431">
        <v>87</v>
      </c>
      <c r="E11" s="432">
        <v>96</v>
      </c>
      <c r="F11" s="462">
        <v>41</v>
      </c>
      <c r="G11" s="120">
        <v>1205</v>
      </c>
      <c r="H11" s="430">
        <f>G11/'[7]Daten HF1.0.3,.4,.9 ü3'!B12*100</f>
        <v>1.8156340405014466</v>
      </c>
      <c r="I11" s="433">
        <v>336</v>
      </c>
      <c r="J11" s="433">
        <v>577</v>
      </c>
      <c r="K11" s="453">
        <v>545</v>
      </c>
      <c r="M11" s="96"/>
      <c r="N11" s="96"/>
      <c r="O11" s="96"/>
      <c r="Q11" s="96"/>
      <c r="R11" s="96"/>
      <c r="S11" s="96"/>
      <c r="T11" s="96"/>
    </row>
    <row r="12" spans="1:22">
      <c r="A12" s="456" t="s">
        <v>11</v>
      </c>
      <c r="B12" s="427">
        <v>62</v>
      </c>
      <c r="C12" s="426">
        <f>B12/'[7]Daten HF1.0.3,.4,.9 u3'!B13*100</f>
        <v>0.30114629881484356</v>
      </c>
      <c r="D12" s="427">
        <v>23</v>
      </c>
      <c r="E12" s="428">
        <v>24</v>
      </c>
      <c r="F12" s="461">
        <v>34</v>
      </c>
      <c r="G12" s="330">
        <v>641</v>
      </c>
      <c r="H12" s="426">
        <f>G12/'[7]Daten HF1.0.3,.4,.9 ü3'!B13*100</f>
        <v>3.3770612717981137</v>
      </c>
      <c r="I12" s="429">
        <v>172</v>
      </c>
      <c r="J12" s="429">
        <v>177</v>
      </c>
      <c r="K12" s="452">
        <v>459</v>
      </c>
      <c r="M12" s="96"/>
      <c r="N12" s="96"/>
      <c r="O12" s="96"/>
      <c r="Q12" s="96"/>
      <c r="R12" s="96"/>
      <c r="S12" s="96"/>
      <c r="T12" s="96"/>
    </row>
    <row r="13" spans="1:22">
      <c r="A13" s="455" t="s">
        <v>12</v>
      </c>
      <c r="B13" s="431">
        <v>86</v>
      </c>
      <c r="C13" s="430">
        <f>B13/'[7]Daten HF1.0.3,.4,.9 u3'!B14*100</f>
        <v>0.13977603328619956</v>
      </c>
      <c r="D13" s="431">
        <v>54</v>
      </c>
      <c r="E13" s="432">
        <v>40</v>
      </c>
      <c r="F13" s="462">
        <v>34</v>
      </c>
      <c r="G13" s="120">
        <v>1763</v>
      </c>
      <c r="H13" s="430">
        <f>G13/'[7]Daten HF1.0.3,.4,.9 ü3'!B14*100</f>
        <v>3.1990564325893667</v>
      </c>
      <c r="I13" s="433">
        <v>449</v>
      </c>
      <c r="J13" s="433">
        <v>519</v>
      </c>
      <c r="K13" s="453">
        <v>1109</v>
      </c>
      <c r="M13" s="96"/>
      <c r="N13" s="96"/>
      <c r="O13" s="96"/>
      <c r="Q13" s="96"/>
      <c r="R13" s="96"/>
      <c r="S13" s="96"/>
      <c r="T13" s="96"/>
    </row>
    <row r="14" spans="1:22">
      <c r="A14" s="456" t="s">
        <v>13</v>
      </c>
      <c r="B14" s="427">
        <v>290</v>
      </c>
      <c r="C14" s="426">
        <f>B14/'[7]Daten HF1.0.3,.4,.9 u3'!B15*100</f>
        <v>0.15749228830864145</v>
      </c>
      <c r="D14" s="427">
        <v>192</v>
      </c>
      <c r="E14" s="428">
        <v>128</v>
      </c>
      <c r="F14" s="461">
        <v>60</v>
      </c>
      <c r="G14" s="330">
        <v>3623</v>
      </c>
      <c r="H14" s="426">
        <f>G14/'[7]Daten HF1.0.3,.4,.9 ü3'!B15*100</f>
        <v>2.0722039831157986</v>
      </c>
      <c r="I14" s="429">
        <v>1394</v>
      </c>
      <c r="J14" s="429">
        <v>1492</v>
      </c>
      <c r="K14" s="452">
        <v>1554</v>
      </c>
      <c r="M14" s="96"/>
      <c r="N14" s="96"/>
      <c r="O14" s="96"/>
      <c r="Q14" s="96"/>
      <c r="R14" s="96"/>
      <c r="S14" s="96"/>
      <c r="T14" s="96"/>
    </row>
    <row r="15" spans="1:22">
      <c r="A15" s="455" t="s">
        <v>14</v>
      </c>
      <c r="B15" s="431">
        <v>70</v>
      </c>
      <c r="C15" s="430">
        <f>B15/'[7]Daten HF1.0.3,.4,.9 u3'!B16*100</f>
        <v>0.17444178628389154</v>
      </c>
      <c r="D15" s="431">
        <v>36</v>
      </c>
      <c r="E15" s="432">
        <v>34</v>
      </c>
      <c r="F15" s="462">
        <v>31</v>
      </c>
      <c r="G15" s="120">
        <v>1411</v>
      </c>
      <c r="H15" s="430">
        <f>G15/'[7]Daten HF1.0.3,.4,.9 ü3'!B16*100</f>
        <v>3.3802884385031864</v>
      </c>
      <c r="I15" s="433">
        <v>354</v>
      </c>
      <c r="J15" s="433">
        <v>588</v>
      </c>
      <c r="K15" s="453">
        <v>823</v>
      </c>
      <c r="M15" s="96"/>
      <c r="N15" s="96"/>
      <c r="O15" s="96"/>
      <c r="Q15" s="96"/>
      <c r="R15" s="96"/>
      <c r="S15" s="96"/>
      <c r="T15" s="96"/>
    </row>
    <row r="16" spans="1:22">
      <c r="A16" s="456" t="s">
        <v>15</v>
      </c>
      <c r="B16" s="427">
        <v>310</v>
      </c>
      <c r="C16" s="426">
        <f>B16/'[7]Daten HF1.0.3,.4,.9 u3'!B17*100</f>
        <v>0.1382558357342277</v>
      </c>
      <c r="D16" s="427">
        <v>173</v>
      </c>
      <c r="E16" s="428">
        <v>128</v>
      </c>
      <c r="F16" s="461">
        <v>80</v>
      </c>
      <c r="G16" s="330">
        <v>6922</v>
      </c>
      <c r="H16" s="426">
        <f>G16/'[7]Daten HF1.0.3,.4,.9 ü3'!B17*100</f>
        <v>3.2003920734582914</v>
      </c>
      <c r="I16" s="429">
        <v>2312</v>
      </c>
      <c r="J16" s="429">
        <v>2726</v>
      </c>
      <c r="K16" s="452">
        <v>2999</v>
      </c>
      <c r="M16" s="96"/>
      <c r="N16" s="96"/>
      <c r="O16" s="96"/>
      <c r="Q16" s="96"/>
      <c r="R16" s="96"/>
      <c r="S16" s="96"/>
      <c r="T16" s="96"/>
    </row>
    <row r="17" spans="1:20">
      <c r="A17" s="455" t="s">
        <v>16</v>
      </c>
      <c r="B17" s="431">
        <v>869</v>
      </c>
      <c r="C17" s="430">
        <f>B17/'[7]Daten HF1.0.3,.4,.9 u3'!B18*100</f>
        <v>0.16662192736894579</v>
      </c>
      <c r="D17" s="431">
        <v>465</v>
      </c>
      <c r="E17" s="432">
        <v>289</v>
      </c>
      <c r="F17" s="462">
        <v>328</v>
      </c>
      <c r="G17" s="120">
        <v>15116</v>
      </c>
      <c r="H17" s="430">
        <f>G17/'[7]Daten HF1.0.3,.4,.9 ü3'!B18*100</f>
        <v>3.0520356326573466</v>
      </c>
      <c r="I17" s="433">
        <v>3670</v>
      </c>
      <c r="J17" s="433">
        <v>4145</v>
      </c>
      <c r="K17" s="453">
        <v>9291</v>
      </c>
      <c r="M17" s="96"/>
      <c r="N17" s="96"/>
      <c r="O17" s="96"/>
      <c r="Q17" s="96"/>
      <c r="R17" s="96"/>
      <c r="S17" s="96"/>
      <c r="T17" s="96"/>
    </row>
    <row r="18" spans="1:20">
      <c r="A18" s="456" t="s">
        <v>17</v>
      </c>
      <c r="B18" s="427">
        <v>125</v>
      </c>
      <c r="C18" s="426">
        <f>B18/'[7]Daten HF1.0.3,.4,.9 u3'!B19*100</f>
        <v>0.10881676997005363</v>
      </c>
      <c r="D18" s="427">
        <v>81</v>
      </c>
      <c r="E18" s="428">
        <v>68</v>
      </c>
      <c r="F18" s="461">
        <v>15</v>
      </c>
      <c r="G18" s="330">
        <v>1783</v>
      </c>
      <c r="H18" s="426">
        <f>G18/'[7]Daten HF1.0.3,.4,.9 ü3'!B19*100</f>
        <v>1.6202609865144852</v>
      </c>
      <c r="I18" s="429">
        <v>763</v>
      </c>
      <c r="J18" s="429">
        <v>1002</v>
      </c>
      <c r="K18" s="452">
        <v>469</v>
      </c>
      <c r="M18" s="96"/>
      <c r="N18" s="96"/>
      <c r="O18" s="96"/>
      <c r="Q18" s="96"/>
      <c r="R18" s="96"/>
      <c r="S18" s="96"/>
      <c r="T18" s="96"/>
    </row>
    <row r="19" spans="1:20">
      <c r="A19" s="455" t="s">
        <v>18</v>
      </c>
      <c r="B19" s="431">
        <v>37</v>
      </c>
      <c r="C19" s="430">
        <f>B19/'[7]Daten HF1.0.3,.4,.9 u3'!B20*100</f>
        <v>0.14919354838709678</v>
      </c>
      <c r="D19" s="431">
        <v>20</v>
      </c>
      <c r="E19" s="432">
        <v>15</v>
      </c>
      <c r="F19" s="462">
        <v>10</v>
      </c>
      <c r="G19" s="120">
        <v>555</v>
      </c>
      <c r="H19" s="430">
        <f>G19/'[7]Daten HF1.0.3,.4,.9 ü3'!B20*100</f>
        <v>2.3507984243297049</v>
      </c>
      <c r="I19" s="433">
        <v>151</v>
      </c>
      <c r="J19" s="433">
        <v>208</v>
      </c>
      <c r="K19" s="453">
        <v>299</v>
      </c>
      <c r="M19" s="96"/>
      <c r="N19" s="96"/>
      <c r="O19" s="96"/>
      <c r="Q19" s="96"/>
      <c r="R19" s="96"/>
      <c r="S19" s="96"/>
      <c r="T19" s="96"/>
    </row>
    <row r="20" spans="1:20">
      <c r="A20" s="456" t="s">
        <v>19</v>
      </c>
      <c r="B20" s="427">
        <v>270</v>
      </c>
      <c r="C20" s="426">
        <f>B20/'[7]Daten HF1.0.3,.4,.9 u3'!B21*100</f>
        <v>0.24253094515207588</v>
      </c>
      <c r="D20" s="427">
        <v>145</v>
      </c>
      <c r="E20" s="428">
        <v>115</v>
      </c>
      <c r="F20" s="461">
        <v>88</v>
      </c>
      <c r="G20" s="330">
        <v>2872</v>
      </c>
      <c r="H20" s="426">
        <f>G20/'[7]Daten HF1.0.3,.4,.9 ü3'!B21*100</f>
        <v>2.5521402610789723</v>
      </c>
      <c r="I20" s="429">
        <v>931</v>
      </c>
      <c r="J20" s="429">
        <v>1141</v>
      </c>
      <c r="K20" s="452">
        <v>1601</v>
      </c>
      <c r="M20" s="96"/>
      <c r="N20" s="96"/>
      <c r="O20" s="96"/>
      <c r="Q20" s="96"/>
      <c r="R20" s="96"/>
      <c r="S20" s="96"/>
      <c r="T20" s="96"/>
    </row>
    <row r="21" spans="1:20">
      <c r="A21" s="455" t="s">
        <v>20</v>
      </c>
      <c r="B21" s="431">
        <v>173</v>
      </c>
      <c r="C21" s="430">
        <f>B21/'[7]Daten HF1.0.3,.4,.9 u3'!B22*100</f>
        <v>0.31963048498845265</v>
      </c>
      <c r="D21" s="431">
        <v>93</v>
      </c>
      <c r="E21" s="432">
        <v>95</v>
      </c>
      <c r="F21" s="462">
        <v>32</v>
      </c>
      <c r="G21" s="120">
        <v>1330</v>
      </c>
      <c r="H21" s="430">
        <f>G21/'[7]Daten HF1.0.3,.4,.9 ü3'!B22*100</f>
        <v>2.4093766417275049</v>
      </c>
      <c r="I21" s="433">
        <v>429</v>
      </c>
      <c r="J21" s="433">
        <v>767</v>
      </c>
      <c r="K21" s="453">
        <v>365</v>
      </c>
      <c r="M21" s="96"/>
      <c r="N21" s="96"/>
      <c r="O21" s="96"/>
      <c r="Q21" s="96"/>
      <c r="R21" s="96"/>
      <c r="S21" s="96"/>
      <c r="T21" s="96"/>
    </row>
    <row r="22" spans="1:20">
      <c r="A22" s="456" t="s">
        <v>21</v>
      </c>
      <c r="B22" s="427">
        <v>109</v>
      </c>
      <c r="C22" s="426">
        <f>B22/'[7]Daten HF1.0.3,.4,.9 u3'!B23*100</f>
        <v>0.14103459876303601</v>
      </c>
      <c r="D22" s="427">
        <v>40</v>
      </c>
      <c r="E22" s="428">
        <v>29</v>
      </c>
      <c r="F22" s="461">
        <v>57</v>
      </c>
      <c r="G22" s="330">
        <v>2280</v>
      </c>
      <c r="H22" s="426">
        <f>G22/'[7]Daten HF1.0.3,.4,.9 ü3'!B23*100</f>
        <v>3.0034381462990529</v>
      </c>
      <c r="I22" s="429">
        <v>631</v>
      </c>
      <c r="J22" s="429">
        <v>650</v>
      </c>
      <c r="K22" s="452">
        <v>1292</v>
      </c>
      <c r="M22" s="96"/>
      <c r="N22" s="96"/>
      <c r="O22" s="96"/>
      <c r="Q22" s="96"/>
      <c r="R22" s="96"/>
      <c r="S22" s="96"/>
      <c r="T22" s="96"/>
    </row>
    <row r="23" spans="1:20" ht="15" thickBot="1">
      <c r="A23" s="457" t="s">
        <v>22</v>
      </c>
      <c r="B23" s="435">
        <v>236</v>
      </c>
      <c r="C23" s="434">
        <f>B23/'[7]Daten HF1.0.3,.4,.9 u3'!B24*100</f>
        <v>0.43322625057365766</v>
      </c>
      <c r="D23" s="435">
        <v>138</v>
      </c>
      <c r="E23" s="436">
        <v>93</v>
      </c>
      <c r="F23" s="463">
        <v>70</v>
      </c>
      <c r="G23" s="124">
        <v>1482</v>
      </c>
      <c r="H23" s="434">
        <f>G23/'[7]Daten HF1.0.3,.4,.9 ü3'!B24*100</f>
        <v>2.6236589597422371</v>
      </c>
      <c r="I23" s="437">
        <v>423</v>
      </c>
      <c r="J23" s="437">
        <v>586</v>
      </c>
      <c r="K23" s="454">
        <v>800</v>
      </c>
      <c r="M23" s="96"/>
      <c r="N23" s="96"/>
      <c r="O23" s="96"/>
      <c r="Q23" s="96"/>
      <c r="R23" s="96"/>
      <c r="S23" s="96"/>
      <c r="T23" s="96"/>
    </row>
    <row r="24" spans="1:20">
      <c r="A24" s="458" t="s">
        <v>110</v>
      </c>
      <c r="B24" s="160">
        <f t="shared" ref="B24:G24" si="0">SUM(B8:B9,B12,B13,B14,B16,B17,B18,B19,B22)</f>
        <v>2759</v>
      </c>
      <c r="C24" s="438">
        <f>B24/'[7]Daten HF1.0.3,.4,.9 u3'!B25*100</f>
        <v>0.14220828488252224</v>
      </c>
      <c r="D24" s="160">
        <f>SUM(D8:D9,D12,D13,D14,D16,D17,D18,D19,D22)</f>
        <v>1504</v>
      </c>
      <c r="E24" s="161">
        <f t="shared" si="0"/>
        <v>1012</v>
      </c>
      <c r="F24" s="440">
        <f t="shared" si="0"/>
        <v>932</v>
      </c>
      <c r="G24" s="160">
        <f t="shared" si="0"/>
        <v>43293</v>
      </c>
      <c r="H24" s="439">
        <f>G24/'[7]Daten HF1.0.3,.4,.9 ü3'!B25*100</f>
        <v>2.3510800696640453</v>
      </c>
      <c r="I24" s="161">
        <f>SUM(I8:I9,I12,I13,I14,I16,I17,I18,I19,I22)</f>
        <v>12192</v>
      </c>
      <c r="J24" s="160">
        <f>SUM(J8:J9,J12,J13,J14,J16,J17,J18,J19,J22)</f>
        <v>12960</v>
      </c>
      <c r="K24" s="161">
        <f>SUM(K8:K9,K12,K13,K14,K16,K17,K18,K19,K22)</f>
        <v>24583</v>
      </c>
      <c r="M24" s="96"/>
      <c r="N24" s="96"/>
      <c r="O24" s="96"/>
      <c r="Q24" s="96"/>
      <c r="R24" s="96"/>
      <c r="S24" s="96"/>
      <c r="T24" s="96"/>
    </row>
    <row r="25" spans="1:20">
      <c r="A25" s="459" t="s">
        <v>111</v>
      </c>
      <c r="B25" s="191">
        <f t="shared" ref="B25:G25" si="1">SUM(B10,B11,B15,B20,B21,B23)</f>
        <v>1483</v>
      </c>
      <c r="C25" s="442">
        <f>B25/'[7]Daten HF1.0.3,.4,.9 u3'!B26*100</f>
        <v>0.33484536827345779</v>
      </c>
      <c r="D25" s="191">
        <f t="shared" si="1"/>
        <v>766</v>
      </c>
      <c r="E25" s="189">
        <f t="shared" si="1"/>
        <v>582</v>
      </c>
      <c r="F25" s="444">
        <f t="shared" si="1"/>
        <v>491</v>
      </c>
      <c r="G25" s="191">
        <f t="shared" si="1"/>
        <v>13616</v>
      </c>
      <c r="H25" s="443">
        <f>G25/'[7]Daten HF1.0.3,.4,.9 ü3'!B26*100</f>
        <v>3.0825375695585833</v>
      </c>
      <c r="I25" s="189">
        <f>SUM(I10,I11,I15,I20,I21,I23)</f>
        <v>3972</v>
      </c>
      <c r="J25" s="191">
        <f>SUM(J10,J11,J15,J20,J21,J23)</f>
        <v>4743</v>
      </c>
      <c r="K25" s="189">
        <f>SUM(K10,K11,K15,K20,K21,K23)</f>
        <v>7286</v>
      </c>
    </row>
    <row r="26" spans="1:20" ht="15" thickBot="1">
      <c r="A26" s="460" t="s">
        <v>1</v>
      </c>
      <c r="B26" s="194">
        <f t="shared" ref="B26:G26" si="2">SUM(B8:B23)</f>
        <v>4242</v>
      </c>
      <c r="C26" s="446">
        <f>B26/'[7]Daten HF1.0.3,.4,.9 u3'!B27*100</f>
        <v>0.17801068651613111</v>
      </c>
      <c r="D26" s="194">
        <f t="shared" si="2"/>
        <v>2270</v>
      </c>
      <c r="E26" s="192">
        <f t="shared" si="2"/>
        <v>1594</v>
      </c>
      <c r="F26" s="448">
        <f t="shared" si="2"/>
        <v>1423</v>
      </c>
      <c r="G26" s="194">
        <f t="shared" si="2"/>
        <v>56909</v>
      </c>
      <c r="H26" s="447">
        <f>G26/'[7]Daten HF1.0.3,.4,.9 ü3'!B27*100</f>
        <v>2.4925945733103299</v>
      </c>
      <c r="I26" s="192">
        <f>SUM(I8:I23)</f>
        <v>16164</v>
      </c>
      <c r="J26" s="194">
        <f>SUM(J8:J23)</f>
        <v>17703</v>
      </c>
      <c r="K26" s="192">
        <f>SUM(K8:K23)</f>
        <v>31869</v>
      </c>
    </row>
    <row r="27" spans="1:20">
      <c r="A27" s="712" t="s">
        <v>189</v>
      </c>
      <c r="B27" s="713"/>
      <c r="C27" s="713"/>
      <c r="D27" s="713"/>
      <c r="E27" s="713"/>
      <c r="F27" s="713"/>
      <c r="G27" s="713"/>
      <c r="H27" s="713"/>
      <c r="I27" s="451"/>
      <c r="J27" s="451"/>
      <c r="K27" s="451"/>
      <c r="L27" s="97"/>
    </row>
    <row r="28" spans="1:20">
      <c r="A28" s="449" t="s">
        <v>214</v>
      </c>
      <c r="B28" s="450"/>
      <c r="C28" s="450"/>
      <c r="D28" s="450"/>
      <c r="E28" s="450"/>
      <c r="F28" s="450"/>
      <c r="G28" s="450"/>
      <c r="H28" s="450"/>
      <c r="I28" s="450"/>
      <c r="J28" s="450"/>
      <c r="K28" s="450"/>
      <c r="L28" s="98"/>
    </row>
    <row r="29" spans="1:20" ht="27.95" customHeight="1">
      <c r="A29" s="714" t="s">
        <v>113</v>
      </c>
      <c r="B29" s="715"/>
      <c r="C29" s="715"/>
      <c r="D29" s="715"/>
      <c r="E29" s="715"/>
      <c r="F29" s="715"/>
      <c r="G29" s="715"/>
      <c r="H29" s="715"/>
      <c r="I29" s="715"/>
      <c r="J29" s="715"/>
      <c r="K29" s="715"/>
      <c r="L29" s="98"/>
    </row>
    <row r="30" spans="1:20">
      <c r="A30" s="137"/>
      <c r="B30" s="137"/>
      <c r="C30" s="137"/>
      <c r="D30" s="137"/>
      <c r="E30" s="137"/>
      <c r="F30" s="137"/>
      <c r="G30" s="137"/>
      <c r="H30" s="137"/>
      <c r="I30" s="137"/>
      <c r="J30" s="137"/>
      <c r="K30" s="137"/>
    </row>
    <row r="31" spans="1:20" ht="15">
      <c r="A31" s="138"/>
      <c r="B31" s="138"/>
      <c r="C31" s="138"/>
      <c r="D31" s="138"/>
      <c r="E31" s="138"/>
      <c r="F31" s="138"/>
      <c r="G31" s="138"/>
      <c r="H31" s="138"/>
      <c r="I31" s="138"/>
      <c r="J31" s="138"/>
      <c r="K31" s="138"/>
    </row>
  </sheetData>
  <mergeCells count="13">
    <mergeCell ref="A1:V1"/>
    <mergeCell ref="A27:H27"/>
    <mergeCell ref="A29:K29"/>
    <mergeCell ref="A4:A7"/>
    <mergeCell ref="B4:K4"/>
    <mergeCell ref="B5:F5"/>
    <mergeCell ref="G5:K5"/>
    <mergeCell ref="B6:B7"/>
    <mergeCell ref="C6:C7"/>
    <mergeCell ref="D6:F6"/>
    <mergeCell ref="G6:G7"/>
    <mergeCell ref="H6:H7"/>
    <mergeCell ref="I6:K6"/>
  </mergeCells>
  <hyperlinks>
    <hyperlink ref="A1" location="Inhalt!A1" display="zurück zum Inhalt"/>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V33"/>
  <sheetViews>
    <sheetView workbookViewId="0">
      <selection activeCell="A29" sqref="A29:J29"/>
    </sheetView>
  </sheetViews>
  <sheetFormatPr baseColWidth="10" defaultColWidth="12.5703125" defaultRowHeight="14.25"/>
  <cols>
    <col min="1" max="10" width="20.7109375" style="81" customWidth="1"/>
    <col min="11" max="16384" width="12.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5">
      <c r="A2" s="138"/>
      <c r="B2" s="138"/>
      <c r="C2" s="138"/>
      <c r="D2" s="138"/>
      <c r="E2" s="138"/>
      <c r="F2" s="138"/>
      <c r="G2" s="138"/>
      <c r="H2" s="138"/>
      <c r="I2" s="138"/>
      <c r="J2" s="138"/>
      <c r="K2" s="394"/>
      <c r="L2" s="84"/>
      <c r="M2" s="84"/>
      <c r="N2" s="84"/>
    </row>
    <row r="3" spans="1:22" ht="42" customHeight="1">
      <c r="A3" s="723" t="s">
        <v>224</v>
      </c>
      <c r="B3" s="723"/>
      <c r="C3" s="723"/>
      <c r="D3" s="723"/>
      <c r="E3" s="723"/>
      <c r="F3" s="723"/>
      <c r="G3" s="723"/>
      <c r="H3" s="723"/>
      <c r="I3" s="723"/>
      <c r="J3" s="723"/>
      <c r="K3" s="394"/>
      <c r="L3" s="84"/>
      <c r="M3" s="84"/>
      <c r="N3" s="84"/>
    </row>
    <row r="4" spans="1:22" ht="15">
      <c r="A4" s="724" t="s">
        <v>98</v>
      </c>
      <c r="B4" s="649" t="s">
        <v>176</v>
      </c>
      <c r="C4" s="649"/>
      <c r="D4" s="649"/>
      <c r="E4" s="726" t="s">
        <v>115</v>
      </c>
      <c r="F4" s="726"/>
      <c r="G4" s="726"/>
      <c r="H4" s="726"/>
      <c r="I4" s="726"/>
      <c r="J4" s="726"/>
      <c r="K4" s="394"/>
    </row>
    <row r="5" spans="1:22" ht="15">
      <c r="A5" s="724"/>
      <c r="B5" s="649"/>
      <c r="C5" s="649"/>
      <c r="D5" s="649"/>
      <c r="E5" s="649" t="s">
        <v>196</v>
      </c>
      <c r="F5" s="649"/>
      <c r="G5" s="649"/>
      <c r="H5" s="649" t="s">
        <v>197</v>
      </c>
      <c r="I5" s="649"/>
      <c r="J5" s="649"/>
      <c r="K5" s="394"/>
    </row>
    <row r="6" spans="1:22" ht="15">
      <c r="A6" s="724"/>
      <c r="B6" s="720" t="s">
        <v>198</v>
      </c>
      <c r="C6" s="720" t="s">
        <v>115</v>
      </c>
      <c r="D6" s="720"/>
      <c r="E6" s="720" t="s">
        <v>198</v>
      </c>
      <c r="F6" s="720" t="s">
        <v>115</v>
      </c>
      <c r="G6" s="720"/>
      <c r="H6" s="720" t="s">
        <v>198</v>
      </c>
      <c r="I6" s="720" t="s">
        <v>115</v>
      </c>
      <c r="J6" s="720"/>
      <c r="K6" s="394"/>
    </row>
    <row r="7" spans="1:22" ht="30" customHeight="1">
      <c r="A7" s="724"/>
      <c r="B7" s="720"/>
      <c r="C7" s="720" t="s">
        <v>199</v>
      </c>
      <c r="D7" s="720"/>
      <c r="E7" s="720"/>
      <c r="F7" s="720" t="s">
        <v>199</v>
      </c>
      <c r="G7" s="720"/>
      <c r="H7" s="720"/>
      <c r="I7" s="720" t="s">
        <v>199</v>
      </c>
      <c r="J7" s="720"/>
      <c r="K7" s="533"/>
    </row>
    <row r="8" spans="1:22" ht="15.75" thickBot="1">
      <c r="A8" s="725"/>
      <c r="B8" s="727"/>
      <c r="C8" s="566" t="s">
        <v>107</v>
      </c>
      <c r="D8" s="566" t="s">
        <v>108</v>
      </c>
      <c r="E8" s="727"/>
      <c r="F8" s="566" t="s">
        <v>107</v>
      </c>
      <c r="G8" s="566" t="s">
        <v>108</v>
      </c>
      <c r="H8" s="727"/>
      <c r="I8" s="566" t="s">
        <v>107</v>
      </c>
      <c r="J8" s="566" t="s">
        <v>108</v>
      </c>
      <c r="K8" s="394"/>
    </row>
    <row r="9" spans="1:22" ht="14.1" customHeight="1">
      <c r="A9" s="534" t="s">
        <v>7</v>
      </c>
      <c r="B9" s="538">
        <f>SUM(E9,H9)</f>
        <v>164574</v>
      </c>
      <c r="C9" s="349">
        <f>SUM(F9,I9)</f>
        <v>103672</v>
      </c>
      <c r="D9" s="539">
        <f>C9/B9*100</f>
        <v>62.994154605223187</v>
      </c>
      <c r="E9" s="538">
        <f>25041+2716</f>
        <v>27757</v>
      </c>
      <c r="F9" s="349">
        <f>14183+1162</f>
        <v>15345</v>
      </c>
      <c r="G9" s="539">
        <f>F9/E9*100</f>
        <v>55.283351947256541</v>
      </c>
      <c r="H9" s="538">
        <v>136817</v>
      </c>
      <c r="I9" s="349">
        <f>88179+148</f>
        <v>88327</v>
      </c>
      <c r="J9" s="119">
        <f>I9/H9*100</f>
        <v>64.558497847489718</v>
      </c>
      <c r="K9" s="494"/>
    </row>
    <row r="10" spans="1:22" ht="14.1" customHeight="1">
      <c r="A10" s="486" t="s">
        <v>8</v>
      </c>
      <c r="B10" s="535">
        <f t="shared" ref="B10:C24" si="0">SUM(E10,H10)</f>
        <v>146342</v>
      </c>
      <c r="C10" s="354">
        <f t="shared" si="0"/>
        <v>86305</v>
      </c>
      <c r="D10" s="536">
        <f t="shared" ref="D10:D24" si="1">C10/B10*100</f>
        <v>58.974867092153993</v>
      </c>
      <c r="E10" s="535">
        <f>24320+2208</f>
        <v>26528</v>
      </c>
      <c r="F10" s="354">
        <f>12654+1243</f>
        <v>13897</v>
      </c>
      <c r="G10" s="536">
        <f t="shared" ref="G10:G24" si="2">F10/E10*100</f>
        <v>52.386158021712902</v>
      </c>
      <c r="H10" s="535">
        <v>119814</v>
      </c>
      <c r="I10" s="354">
        <f>71957+451</f>
        <v>72408</v>
      </c>
      <c r="J10" s="121">
        <f t="shared" ref="J10:J24" si="3">I10/H10*100</f>
        <v>60.433672191897436</v>
      </c>
      <c r="K10" s="394"/>
    </row>
    <row r="11" spans="1:22" ht="14.1" customHeight="1">
      <c r="A11" s="537" t="s">
        <v>200</v>
      </c>
      <c r="B11" s="538">
        <f t="shared" si="0"/>
        <v>58001</v>
      </c>
      <c r="C11" s="349">
        <f t="shared" si="0"/>
        <v>49541</v>
      </c>
      <c r="D11" s="539">
        <f t="shared" si="1"/>
        <v>85.414044585438191</v>
      </c>
      <c r="E11" s="538">
        <f>13400+863</f>
        <v>14263</v>
      </c>
      <c r="F11" s="349">
        <f>11045+468</f>
        <v>11513</v>
      </c>
      <c r="G11" s="539">
        <f t="shared" si="2"/>
        <v>80.719343756572954</v>
      </c>
      <c r="H11" s="538">
        <v>43738</v>
      </c>
      <c r="I11" s="349">
        <f>37718+310</f>
        <v>38028</v>
      </c>
      <c r="J11" s="123">
        <f t="shared" si="3"/>
        <v>86.944990626000276</v>
      </c>
      <c r="K11" s="394"/>
    </row>
    <row r="12" spans="1:22" ht="14.1" customHeight="1">
      <c r="A12" s="486" t="s">
        <v>10</v>
      </c>
      <c r="B12" s="535">
        <f t="shared" si="0"/>
        <v>10521</v>
      </c>
      <c r="C12" s="354">
        <f t="shared" si="0"/>
        <v>6683</v>
      </c>
      <c r="D12" s="536">
        <f t="shared" si="1"/>
        <v>63.520577891835373</v>
      </c>
      <c r="E12" s="535">
        <f>2671+200</f>
        <v>2871</v>
      </c>
      <c r="F12" s="354">
        <f>1666+116</f>
        <v>1782</v>
      </c>
      <c r="G12" s="536">
        <f>F12/E12*100</f>
        <v>62.068965517241381</v>
      </c>
      <c r="H12" s="535">
        <v>7650</v>
      </c>
      <c r="I12" s="354">
        <f>4894+7</f>
        <v>4901</v>
      </c>
      <c r="J12" s="121">
        <f>I12/H12*100</f>
        <v>64.06535947712419</v>
      </c>
      <c r="K12" s="394"/>
    </row>
    <row r="13" spans="1:22" ht="14.1" customHeight="1">
      <c r="A13" s="537" t="s">
        <v>11</v>
      </c>
      <c r="B13" s="538">
        <f t="shared" si="0"/>
        <v>12158</v>
      </c>
      <c r="C13" s="349">
        <f t="shared" si="0"/>
        <v>9003</v>
      </c>
      <c r="D13" s="539">
        <f t="shared" si="1"/>
        <v>74.050008225037018</v>
      </c>
      <c r="E13" s="538">
        <f>1999+146</f>
        <v>2145</v>
      </c>
      <c r="F13" s="349">
        <f>1410+49</f>
        <v>1459</v>
      </c>
      <c r="G13" s="539">
        <f t="shared" si="2"/>
        <v>68.018648018648022</v>
      </c>
      <c r="H13" s="538">
        <v>10013</v>
      </c>
      <c r="I13" s="349">
        <f>7534+10</f>
        <v>7544</v>
      </c>
      <c r="J13" s="123">
        <f>I13/H13*100</f>
        <v>75.342055328073513</v>
      </c>
      <c r="K13" s="394"/>
    </row>
    <row r="14" spans="1:22" ht="14.1" customHeight="1">
      <c r="A14" s="540" t="s">
        <v>12</v>
      </c>
      <c r="B14" s="535">
        <f t="shared" si="0"/>
        <v>33392</v>
      </c>
      <c r="C14" s="354">
        <f t="shared" si="0"/>
        <v>22889</v>
      </c>
      <c r="D14" s="536">
        <f t="shared" si="1"/>
        <v>68.546358409199797</v>
      </c>
      <c r="E14" s="535">
        <f>9815+186</f>
        <v>10001</v>
      </c>
      <c r="F14" s="354">
        <f>6558+177</f>
        <v>6735</v>
      </c>
      <c r="G14" s="536">
        <f t="shared" si="2"/>
        <v>67.343265673432668</v>
      </c>
      <c r="H14" s="535">
        <v>23391</v>
      </c>
      <c r="I14" s="354">
        <f>16046+108</f>
        <v>16154</v>
      </c>
      <c r="J14" s="121">
        <f t="shared" si="3"/>
        <v>69.060749861057673</v>
      </c>
      <c r="K14" s="394"/>
    </row>
    <row r="15" spans="1:22" ht="14.1" customHeight="1">
      <c r="A15" s="537" t="s">
        <v>13</v>
      </c>
      <c r="B15" s="538">
        <f t="shared" si="0"/>
        <v>105571</v>
      </c>
      <c r="C15" s="349">
        <f t="shared" si="0"/>
        <v>77215</v>
      </c>
      <c r="D15" s="539">
        <f t="shared" si="1"/>
        <v>73.140351043373656</v>
      </c>
      <c r="E15" s="538">
        <f>16702+2008</f>
        <v>18710</v>
      </c>
      <c r="F15" s="349">
        <f>11405+969</f>
        <v>12374</v>
      </c>
      <c r="G15" s="539">
        <f t="shared" si="2"/>
        <v>66.135756280064143</v>
      </c>
      <c r="H15" s="538">
        <v>86861</v>
      </c>
      <c r="I15" s="349">
        <f>64720+121</f>
        <v>64841</v>
      </c>
      <c r="J15" s="123">
        <f t="shared" si="3"/>
        <v>74.649152093574784</v>
      </c>
      <c r="K15" s="394"/>
    </row>
    <row r="16" spans="1:22" ht="14.1" customHeight="1">
      <c r="A16" s="540" t="s">
        <v>14</v>
      </c>
      <c r="B16" s="535">
        <f t="shared" si="0"/>
        <v>5783</v>
      </c>
      <c r="C16" s="354">
        <f t="shared" si="0"/>
        <v>3865</v>
      </c>
      <c r="D16" s="536">
        <f>C16/B16*100</f>
        <v>66.833823275116728</v>
      </c>
      <c r="E16" s="535">
        <f>1320+177</f>
        <v>1497</v>
      </c>
      <c r="F16" s="354">
        <f>823+102</f>
        <v>925</v>
      </c>
      <c r="G16" s="536">
        <f t="shared" si="2"/>
        <v>61.790247160988642</v>
      </c>
      <c r="H16" s="535">
        <v>4286</v>
      </c>
      <c r="I16" s="354">
        <f>2895+45</f>
        <v>2940</v>
      </c>
      <c r="J16" s="121">
        <f t="shared" si="3"/>
        <v>68.595426971535232</v>
      </c>
      <c r="K16" s="394"/>
    </row>
    <row r="17" spans="1:14" ht="14.1" customHeight="1">
      <c r="A17" s="537" t="s">
        <v>15</v>
      </c>
      <c r="B17" s="538">
        <f t="shared" si="0"/>
        <v>76774</v>
      </c>
      <c r="C17" s="349">
        <f t="shared" si="0"/>
        <v>48421</v>
      </c>
      <c r="D17" s="539">
        <f t="shared" si="1"/>
        <v>63.069528746711121</v>
      </c>
      <c r="E17" s="538">
        <f>11076+1886</f>
        <v>12962</v>
      </c>
      <c r="F17" s="349">
        <f>6316+653</f>
        <v>6969</v>
      </c>
      <c r="G17" s="539">
        <f t="shared" si="2"/>
        <v>53.764851103224807</v>
      </c>
      <c r="H17" s="538">
        <v>63812</v>
      </c>
      <c r="I17" s="349">
        <f>41242+210</f>
        <v>41452</v>
      </c>
      <c r="J17" s="123">
        <f t="shared" si="3"/>
        <v>64.959568733153645</v>
      </c>
      <c r="K17" s="394"/>
    </row>
    <row r="18" spans="1:14" ht="14.1" customHeight="1">
      <c r="A18" s="540" t="s">
        <v>16</v>
      </c>
      <c r="B18" s="535">
        <f t="shared" si="0"/>
        <v>208272</v>
      </c>
      <c r="C18" s="354">
        <f t="shared" si="0"/>
        <v>141898</v>
      </c>
      <c r="D18" s="536">
        <f t="shared" si="1"/>
        <v>68.131097795190911</v>
      </c>
      <c r="E18" s="535">
        <f>24487+10378</f>
        <v>34865</v>
      </c>
      <c r="F18" s="354">
        <f>15293+5783</f>
        <v>21076</v>
      </c>
      <c r="G18" s="536">
        <f t="shared" si="2"/>
        <v>60.450308332138249</v>
      </c>
      <c r="H18" s="535">
        <v>173407</v>
      </c>
      <c r="I18" s="354">
        <f>119565+1257</f>
        <v>120822</v>
      </c>
      <c r="J18" s="121">
        <f t="shared" si="3"/>
        <v>69.67538796011695</v>
      </c>
      <c r="K18" s="394"/>
    </row>
    <row r="19" spans="1:14" ht="14.1" customHeight="1">
      <c r="A19" s="537" t="s">
        <v>17</v>
      </c>
      <c r="B19" s="538">
        <f t="shared" si="0"/>
        <v>51311</v>
      </c>
      <c r="C19" s="349">
        <f t="shared" si="0"/>
        <v>32308</v>
      </c>
      <c r="D19" s="539">
        <f t="shared" si="1"/>
        <v>62.965056225760563</v>
      </c>
      <c r="E19" s="538">
        <f>8962+586</f>
        <v>9548</v>
      </c>
      <c r="F19" s="349">
        <f>5275+283</f>
        <v>5558</v>
      </c>
      <c r="G19" s="539">
        <f t="shared" si="2"/>
        <v>58.21114369501467</v>
      </c>
      <c r="H19" s="538">
        <v>41763</v>
      </c>
      <c r="I19" s="349">
        <f>26693+57</f>
        <v>26750</v>
      </c>
      <c r="J19" s="123">
        <f t="shared" si="3"/>
        <v>64.051911979503387</v>
      </c>
      <c r="K19" s="394"/>
    </row>
    <row r="20" spans="1:14" ht="14.1" customHeight="1">
      <c r="A20" s="486" t="s">
        <v>18</v>
      </c>
      <c r="B20" s="535">
        <f t="shared" si="0"/>
        <v>9915</v>
      </c>
      <c r="C20" s="354">
        <f t="shared" si="0"/>
        <v>6244</v>
      </c>
      <c r="D20" s="536">
        <f t="shared" si="1"/>
        <v>62.975289964699954</v>
      </c>
      <c r="E20" s="535">
        <f>1503+127</f>
        <v>1630</v>
      </c>
      <c r="F20" s="354">
        <f>835+69</f>
        <v>904</v>
      </c>
      <c r="G20" s="536">
        <f t="shared" si="2"/>
        <v>55.460122699386503</v>
      </c>
      <c r="H20" s="535">
        <v>8285</v>
      </c>
      <c r="I20" s="354">
        <f>5307+33</f>
        <v>5340</v>
      </c>
      <c r="J20" s="121">
        <f t="shared" si="3"/>
        <v>64.453832226916106</v>
      </c>
      <c r="K20" s="394"/>
    </row>
    <row r="21" spans="1:14" ht="14.1" customHeight="1">
      <c r="A21" s="537" t="s">
        <v>19</v>
      </c>
      <c r="B21" s="538">
        <f t="shared" si="0"/>
        <v>18302</v>
      </c>
      <c r="C21" s="349">
        <f t="shared" si="0"/>
        <v>11737</v>
      </c>
      <c r="D21" s="539">
        <f t="shared" si="1"/>
        <v>64.129603322041305</v>
      </c>
      <c r="E21" s="538">
        <f>3778+442</f>
        <v>4220</v>
      </c>
      <c r="F21" s="349">
        <f>2232+231</f>
        <v>2463</v>
      </c>
      <c r="G21" s="539">
        <f t="shared" si="2"/>
        <v>58.36492890995261</v>
      </c>
      <c r="H21" s="538">
        <v>14082</v>
      </c>
      <c r="I21" s="349">
        <f>9251+23</f>
        <v>9274</v>
      </c>
      <c r="J21" s="123">
        <f t="shared" si="3"/>
        <v>65.857122567817072</v>
      </c>
      <c r="K21" s="394"/>
    </row>
    <row r="22" spans="1:14" ht="14.1" customHeight="1">
      <c r="A22" s="540" t="s">
        <v>20</v>
      </c>
      <c r="B22" s="535">
        <f t="shared" si="0"/>
        <v>8764</v>
      </c>
      <c r="C22" s="354">
        <f t="shared" si="0"/>
        <v>5687</v>
      </c>
      <c r="D22" s="536">
        <f t="shared" si="1"/>
        <v>64.890460976722949</v>
      </c>
      <c r="E22" s="535">
        <f>2414+75</f>
        <v>2489</v>
      </c>
      <c r="F22" s="354">
        <f>1495+37</f>
        <v>1532</v>
      </c>
      <c r="G22" s="536">
        <f t="shared" si="2"/>
        <v>61.550823623945362</v>
      </c>
      <c r="H22" s="535">
        <v>6275</v>
      </c>
      <c r="I22" s="354">
        <f>4150+5</f>
        <v>4155</v>
      </c>
      <c r="J22" s="121">
        <f>I22/H22*100</f>
        <v>66.215139442231077</v>
      </c>
      <c r="K22" s="394"/>
    </row>
    <row r="23" spans="1:14" ht="14.1" customHeight="1">
      <c r="A23" s="537" t="s">
        <v>21</v>
      </c>
      <c r="B23" s="538">
        <f t="shared" si="0"/>
        <v>24141</v>
      </c>
      <c r="C23" s="349">
        <f t="shared" si="0"/>
        <v>16270</v>
      </c>
      <c r="D23" s="539">
        <f t="shared" si="1"/>
        <v>67.39571683028872</v>
      </c>
      <c r="E23" s="538">
        <f>3568+835</f>
        <v>4403</v>
      </c>
      <c r="F23" s="349">
        <f>2228+512</f>
        <v>2740</v>
      </c>
      <c r="G23" s="539">
        <f t="shared" si="2"/>
        <v>62.230297524415171</v>
      </c>
      <c r="H23" s="538">
        <v>19738</v>
      </c>
      <c r="I23" s="349">
        <f>13300+230</f>
        <v>13530</v>
      </c>
      <c r="J23" s="123">
        <f t="shared" si="3"/>
        <v>68.547978518593581</v>
      </c>
      <c r="K23" s="394"/>
    </row>
    <row r="24" spans="1:14" ht="14.1" customHeight="1" thickBot="1">
      <c r="A24" s="488" t="s">
        <v>22</v>
      </c>
      <c r="B24" s="541">
        <f t="shared" si="0"/>
        <v>8989</v>
      </c>
      <c r="C24" s="358">
        <f t="shared" si="0"/>
        <v>6147</v>
      </c>
      <c r="D24" s="542">
        <f t="shared" si="1"/>
        <v>68.383579931026802</v>
      </c>
      <c r="E24" s="541">
        <f>2238+88</f>
        <v>2326</v>
      </c>
      <c r="F24" s="358">
        <f>1455+51</f>
        <v>1506</v>
      </c>
      <c r="G24" s="542">
        <f t="shared" si="2"/>
        <v>64.746345657781603</v>
      </c>
      <c r="H24" s="541">
        <v>6663</v>
      </c>
      <c r="I24" s="358">
        <f>4640+1</f>
        <v>4641</v>
      </c>
      <c r="J24" s="125">
        <f t="shared" si="3"/>
        <v>69.65330932012607</v>
      </c>
      <c r="K24" s="394"/>
    </row>
    <row r="25" spans="1:14" ht="14.1" customHeight="1">
      <c r="A25" s="543" t="s">
        <v>110</v>
      </c>
      <c r="B25" s="411">
        <v>832450</v>
      </c>
      <c r="C25" s="161">
        <v>544225</v>
      </c>
      <c r="D25" s="188">
        <v>65.376298876809415</v>
      </c>
      <c r="E25" s="411">
        <v>148549</v>
      </c>
      <c r="F25" s="161">
        <v>87057</v>
      </c>
      <c r="G25" s="188">
        <v>58.604904778894507</v>
      </c>
      <c r="H25" s="411">
        <v>683901</v>
      </c>
      <c r="I25" s="161">
        <v>457168</v>
      </c>
      <c r="J25" s="127">
        <v>66.847102139052296</v>
      </c>
      <c r="K25" s="394"/>
    </row>
    <row r="26" spans="1:14" ht="14.1" customHeight="1">
      <c r="A26" s="503" t="s">
        <v>111</v>
      </c>
      <c r="B26" s="441">
        <v>110360</v>
      </c>
      <c r="C26" s="189">
        <v>83660</v>
      </c>
      <c r="D26" s="190">
        <v>75.806451612903231</v>
      </c>
      <c r="E26" s="441">
        <v>27666</v>
      </c>
      <c r="F26" s="189">
        <v>19721</v>
      </c>
      <c r="G26" s="190">
        <v>71.282440540735919</v>
      </c>
      <c r="H26" s="441">
        <v>82694</v>
      </c>
      <c r="I26" s="189">
        <v>63939</v>
      </c>
      <c r="J26" s="130">
        <v>77.31999903257794</v>
      </c>
      <c r="K26" s="494"/>
    </row>
    <row r="27" spans="1:14" ht="14.1" customHeight="1" thickBot="1">
      <c r="A27" s="504" t="s">
        <v>1</v>
      </c>
      <c r="B27" s="445">
        <v>942810</v>
      </c>
      <c r="C27" s="192">
        <v>627885</v>
      </c>
      <c r="D27" s="193">
        <v>66.597193496038443</v>
      </c>
      <c r="E27" s="445">
        <v>176215</v>
      </c>
      <c r="F27" s="192">
        <v>106778</v>
      </c>
      <c r="G27" s="193">
        <v>60.595295519677663</v>
      </c>
      <c r="H27" s="445">
        <v>766595</v>
      </c>
      <c r="I27" s="192">
        <v>521107</v>
      </c>
      <c r="J27" s="133">
        <v>67.976832616962028</v>
      </c>
      <c r="K27" s="494"/>
    </row>
    <row r="28" spans="1:14" ht="14.1" customHeight="1">
      <c r="A28" s="648" t="s">
        <v>201</v>
      </c>
      <c r="B28" s="648"/>
      <c r="C28" s="648"/>
      <c r="D28" s="648"/>
      <c r="E28" s="721"/>
      <c r="F28" s="721"/>
      <c r="G28" s="721"/>
      <c r="H28" s="721"/>
      <c r="I28" s="721"/>
      <c r="J28" s="721"/>
      <c r="K28" s="494"/>
    </row>
    <row r="29" spans="1:14" ht="27.95" customHeight="1">
      <c r="A29" s="648" t="s">
        <v>150</v>
      </c>
      <c r="B29" s="648"/>
      <c r="C29" s="648"/>
      <c r="D29" s="648"/>
      <c r="E29" s="721"/>
      <c r="F29" s="721"/>
      <c r="G29" s="721"/>
      <c r="H29" s="721"/>
      <c r="I29" s="721"/>
      <c r="J29" s="721"/>
      <c r="K29" s="544"/>
      <c r="L29" s="722"/>
      <c r="M29" s="722"/>
      <c r="N29" s="722"/>
    </row>
    <row r="30" spans="1:14" ht="30.75" customHeight="1">
      <c r="A30" s="545"/>
      <c r="B30" s="545"/>
      <c r="C30" s="545"/>
      <c r="D30" s="545"/>
      <c r="E30" s="545"/>
      <c r="F30" s="545"/>
      <c r="G30" s="545"/>
      <c r="H30" s="545"/>
      <c r="I30" s="545"/>
      <c r="J30" s="545"/>
      <c r="K30" s="544"/>
      <c r="L30" s="103"/>
      <c r="M30" s="103"/>
      <c r="N30" s="103"/>
    </row>
    <row r="31" spans="1:14">
      <c r="L31" s="104"/>
      <c r="M31" s="104"/>
      <c r="N31" s="104"/>
    </row>
    <row r="32" spans="1:14">
      <c r="A32" s="105"/>
      <c r="B32" s="106"/>
      <c r="C32" s="106"/>
      <c r="D32" s="106"/>
      <c r="E32" s="106"/>
      <c r="F32" s="106"/>
      <c r="G32" s="106"/>
      <c r="K32" s="106"/>
      <c r="L32" s="84"/>
      <c r="M32" s="92"/>
      <c r="N32" s="84"/>
    </row>
    <row r="33" spans="12:14">
      <c r="L33" s="107"/>
      <c r="M33" s="107"/>
      <c r="N33" s="107"/>
    </row>
  </sheetData>
  <mergeCells count="19">
    <mergeCell ref="H6:H8"/>
    <mergeCell ref="I6:J6"/>
    <mergeCell ref="C7:D7"/>
    <mergeCell ref="F7:G7"/>
    <mergeCell ref="I7:J7"/>
    <mergeCell ref="A28:J28"/>
    <mergeCell ref="A1:V1"/>
    <mergeCell ref="A29:J29"/>
    <mergeCell ref="L29:N29"/>
    <mergeCell ref="A3:J3"/>
    <mergeCell ref="A4:A8"/>
    <mergeCell ref="B4:D5"/>
    <mergeCell ref="E4:J4"/>
    <mergeCell ref="E5:G5"/>
    <mergeCell ref="H5:J5"/>
    <mergeCell ref="B6:B8"/>
    <mergeCell ref="C6:D6"/>
    <mergeCell ref="E6:E8"/>
    <mergeCell ref="F6:G6"/>
  </mergeCells>
  <hyperlinks>
    <hyperlink ref="A1" location="Inhalt!A1" display="zurück zum Inhalt"/>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W31"/>
  <sheetViews>
    <sheetView zoomScaleNormal="100" workbookViewId="0">
      <selection activeCell="A3" sqref="A3"/>
    </sheetView>
  </sheetViews>
  <sheetFormatPr baseColWidth="10" defaultColWidth="11.5703125" defaultRowHeight="14.25"/>
  <cols>
    <col min="1" max="1" width="31.85546875" style="81" customWidth="1"/>
    <col min="2" max="8" width="11.85546875" style="81" customWidth="1"/>
    <col min="9" max="22" width="11.7109375" style="81" customWidth="1"/>
    <col min="23" max="16384" width="11.5703125" style="81"/>
  </cols>
  <sheetData>
    <row r="1" spans="1:23"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3" ht="15">
      <c r="A2" s="138"/>
      <c r="B2" s="138"/>
      <c r="C2" s="138"/>
      <c r="D2" s="138"/>
      <c r="E2" s="138"/>
      <c r="F2" s="138"/>
      <c r="G2" s="138"/>
      <c r="H2" s="138"/>
      <c r="I2" s="138"/>
      <c r="J2" s="138"/>
      <c r="K2" s="138"/>
      <c r="L2" s="138"/>
      <c r="M2" s="138"/>
      <c r="N2" s="138"/>
      <c r="O2" s="138"/>
      <c r="P2" s="138"/>
      <c r="Q2" s="138"/>
      <c r="R2" s="138"/>
      <c r="S2" s="138"/>
      <c r="T2" s="138"/>
      <c r="U2" s="138"/>
      <c r="V2" s="138"/>
    </row>
    <row r="3" spans="1:23" ht="24" customHeight="1">
      <c r="A3" s="195" t="s">
        <v>231</v>
      </c>
      <c r="B3" s="195"/>
      <c r="C3" s="195"/>
      <c r="D3" s="195"/>
      <c r="E3" s="195"/>
      <c r="F3" s="195"/>
      <c r="G3" s="195"/>
      <c r="H3" s="195"/>
      <c r="I3" s="195"/>
      <c r="J3" s="196"/>
      <c r="K3" s="196"/>
      <c r="L3" s="196"/>
      <c r="M3" s="196"/>
      <c r="N3" s="196"/>
      <c r="O3" s="196"/>
      <c r="P3" s="196"/>
      <c r="Q3" s="196"/>
      <c r="R3" s="196"/>
      <c r="S3" s="196"/>
      <c r="T3" s="138"/>
      <c r="U3" s="138"/>
      <c r="V3" s="138"/>
    </row>
    <row r="4" spans="1:23" ht="15.75" thickBot="1">
      <c r="A4" s="729" t="s">
        <v>98</v>
      </c>
      <c r="B4" s="683" t="s">
        <v>182</v>
      </c>
      <c r="C4" s="683"/>
      <c r="D4" s="683"/>
      <c r="E4" s="683"/>
      <c r="F4" s="683"/>
      <c r="G4" s="683"/>
      <c r="H4" s="683"/>
      <c r="I4" s="683"/>
      <c r="J4" s="683"/>
      <c r="K4" s="683"/>
      <c r="L4" s="683"/>
      <c r="M4" s="683"/>
      <c r="N4" s="683"/>
      <c r="O4" s="683"/>
      <c r="P4" s="683"/>
      <c r="Q4" s="683"/>
      <c r="R4" s="683"/>
      <c r="S4" s="683"/>
      <c r="T4" s="683"/>
      <c r="U4" s="683"/>
      <c r="V4" s="683"/>
    </row>
    <row r="5" spans="1:23" ht="33.75" customHeight="1" thickBot="1">
      <c r="A5" s="730"/>
      <c r="B5" s="673" t="s">
        <v>100</v>
      </c>
      <c r="C5" s="673" t="s">
        <v>101</v>
      </c>
      <c r="D5" s="673"/>
      <c r="E5" s="673"/>
      <c r="F5" s="673"/>
      <c r="G5" s="673"/>
      <c r="H5" s="731"/>
      <c r="I5" s="732" t="s">
        <v>102</v>
      </c>
      <c r="J5" s="673" t="s">
        <v>101</v>
      </c>
      <c r="K5" s="673"/>
      <c r="L5" s="673"/>
      <c r="M5" s="673"/>
      <c r="N5" s="673"/>
      <c r="O5" s="731"/>
      <c r="P5" s="732" t="s">
        <v>103</v>
      </c>
      <c r="Q5" s="673" t="s">
        <v>101</v>
      </c>
      <c r="R5" s="673"/>
      <c r="S5" s="673"/>
      <c r="T5" s="673"/>
      <c r="U5" s="673"/>
      <c r="V5" s="673"/>
    </row>
    <row r="6" spans="1:23" ht="75.75" thickBot="1">
      <c r="A6" s="730"/>
      <c r="B6" s="673"/>
      <c r="C6" s="558" t="s">
        <v>104</v>
      </c>
      <c r="D6" s="558" t="s">
        <v>105</v>
      </c>
      <c r="E6" s="576" t="s">
        <v>106</v>
      </c>
      <c r="F6" s="575" t="s">
        <v>104</v>
      </c>
      <c r="G6" s="558" t="s">
        <v>105</v>
      </c>
      <c r="H6" s="577" t="s">
        <v>106</v>
      </c>
      <c r="I6" s="732"/>
      <c r="J6" s="558" t="s">
        <v>104</v>
      </c>
      <c r="K6" s="558" t="s">
        <v>105</v>
      </c>
      <c r="L6" s="576" t="s">
        <v>106</v>
      </c>
      <c r="M6" s="575" t="s">
        <v>104</v>
      </c>
      <c r="N6" s="558" t="s">
        <v>105</v>
      </c>
      <c r="O6" s="577" t="s">
        <v>106</v>
      </c>
      <c r="P6" s="732"/>
      <c r="Q6" s="558" t="s">
        <v>104</v>
      </c>
      <c r="R6" s="558" t="s">
        <v>105</v>
      </c>
      <c r="S6" s="576" t="s">
        <v>106</v>
      </c>
      <c r="T6" s="575" t="s">
        <v>104</v>
      </c>
      <c r="U6" s="558" t="s">
        <v>105</v>
      </c>
      <c r="V6" s="558" t="s">
        <v>106</v>
      </c>
    </row>
    <row r="7" spans="1:23" ht="15.75" thickBot="1">
      <c r="A7" s="730"/>
      <c r="B7" s="675" t="s">
        <v>107</v>
      </c>
      <c r="C7" s="675"/>
      <c r="D7" s="675"/>
      <c r="E7" s="733"/>
      <c r="F7" s="728" t="s">
        <v>108</v>
      </c>
      <c r="G7" s="675"/>
      <c r="H7" s="678"/>
      <c r="I7" s="728" t="s">
        <v>107</v>
      </c>
      <c r="J7" s="675"/>
      <c r="K7" s="675"/>
      <c r="L7" s="678"/>
      <c r="M7" s="674" t="s">
        <v>108</v>
      </c>
      <c r="N7" s="675"/>
      <c r="O7" s="733"/>
      <c r="P7" s="728" t="s">
        <v>107</v>
      </c>
      <c r="Q7" s="675"/>
      <c r="R7" s="675"/>
      <c r="S7" s="733"/>
      <c r="T7" s="728" t="s">
        <v>108</v>
      </c>
      <c r="U7" s="675"/>
      <c r="V7" s="675"/>
    </row>
    <row r="8" spans="1:23">
      <c r="A8" s="244" t="s">
        <v>7</v>
      </c>
      <c r="B8" s="180">
        <v>96465</v>
      </c>
      <c r="C8" s="176">
        <v>19394</v>
      </c>
      <c r="D8" s="176">
        <v>43829</v>
      </c>
      <c r="E8" s="569">
        <v>33242</v>
      </c>
      <c r="F8" s="178">
        <v>20.104701186959002</v>
      </c>
      <c r="G8" s="178">
        <v>45.435131913129112</v>
      </c>
      <c r="H8" s="551">
        <v>34.46016689991189</v>
      </c>
      <c r="I8" s="402">
        <f>SUM(J8:L8)</f>
        <v>81695</v>
      </c>
      <c r="J8" s="176">
        <v>10595</v>
      </c>
      <c r="K8" s="176">
        <v>39880</v>
      </c>
      <c r="L8" s="572">
        <v>31220</v>
      </c>
      <c r="M8" s="178">
        <f>J8/$I8*100</f>
        <v>12.968969949201298</v>
      </c>
      <c r="N8" s="178">
        <f t="shared" ref="N8:O23" si="0">K8/$I8*100</f>
        <v>48.815716996144189</v>
      </c>
      <c r="O8" s="179">
        <f>L8/$I8*100</f>
        <v>38.215313054654509</v>
      </c>
      <c r="P8" s="180">
        <f>SUM(Q8:S8)</f>
        <v>14770</v>
      </c>
      <c r="Q8" s="176">
        <v>8799</v>
      </c>
      <c r="R8" s="176">
        <v>3949</v>
      </c>
      <c r="S8" s="572">
        <v>2022</v>
      </c>
      <c r="T8" s="178">
        <f>Q8/$P8*100</f>
        <v>59.573459715639807</v>
      </c>
      <c r="U8" s="178">
        <f t="shared" ref="U8:V23" si="1">R8/$P8*100</f>
        <v>26.736628300609343</v>
      </c>
      <c r="V8" s="169">
        <f t="shared" si="1"/>
        <v>13.689911983750847</v>
      </c>
      <c r="W8" s="83"/>
    </row>
    <row r="9" spans="1:23">
      <c r="A9" s="245" t="s">
        <v>8</v>
      </c>
      <c r="B9" s="174">
        <v>109549</v>
      </c>
      <c r="C9" s="170">
        <v>29491</v>
      </c>
      <c r="D9" s="170">
        <v>41521</v>
      </c>
      <c r="E9" s="570">
        <v>38537</v>
      </c>
      <c r="F9" s="172">
        <v>26.920373531479065</v>
      </c>
      <c r="G9" s="172">
        <v>37.901760855872709</v>
      </c>
      <c r="H9" s="173">
        <v>35.177865612648226</v>
      </c>
      <c r="I9" s="403">
        <f t="shared" ref="I9:I23" si="2">SUM(J9:L9)</f>
        <v>100607</v>
      </c>
      <c r="J9" s="170">
        <v>25898</v>
      </c>
      <c r="K9" s="170">
        <v>38460</v>
      </c>
      <c r="L9" s="570">
        <v>36249</v>
      </c>
      <c r="M9" s="172">
        <f t="shared" ref="M9:O26" si="3">J9/$I9*100</f>
        <v>25.741747592115853</v>
      </c>
      <c r="N9" s="172">
        <f t="shared" si="0"/>
        <v>38.227956305227274</v>
      </c>
      <c r="O9" s="173">
        <f t="shared" si="0"/>
        <v>36.03029610265687</v>
      </c>
      <c r="P9" s="174">
        <f t="shared" ref="P9:P23" si="4">SUM(Q9:S9)</f>
        <v>8942</v>
      </c>
      <c r="Q9" s="170">
        <v>3593</v>
      </c>
      <c r="R9" s="170">
        <v>3061</v>
      </c>
      <c r="S9" s="570">
        <v>2288</v>
      </c>
      <c r="T9" s="172">
        <f t="shared" ref="T9:V26" si="5">Q9/$P9*100</f>
        <v>40.181167524043836</v>
      </c>
      <c r="U9" s="172">
        <f t="shared" si="1"/>
        <v>34.231715499888168</v>
      </c>
      <c r="V9" s="175">
        <f t="shared" si="1"/>
        <v>25.587116976067993</v>
      </c>
    </row>
    <row r="10" spans="1:23">
      <c r="A10" s="246" t="s">
        <v>9</v>
      </c>
      <c r="B10" s="180">
        <v>51951</v>
      </c>
      <c r="C10" s="176">
        <v>735</v>
      </c>
      <c r="D10" s="176">
        <v>15339</v>
      </c>
      <c r="E10" s="569">
        <v>35877</v>
      </c>
      <c r="F10" s="178">
        <v>1.4147947104001848</v>
      </c>
      <c r="G10" s="178">
        <v>29.525899405208754</v>
      </c>
      <c r="H10" s="179">
        <v>69.059305884391065</v>
      </c>
      <c r="I10" s="402">
        <f t="shared" si="2"/>
        <v>47692</v>
      </c>
      <c r="J10" s="176">
        <v>697</v>
      </c>
      <c r="K10" s="176">
        <v>14007</v>
      </c>
      <c r="L10" s="569">
        <v>32988</v>
      </c>
      <c r="M10" s="178">
        <f t="shared" si="3"/>
        <v>1.4614610416841398</v>
      </c>
      <c r="N10" s="178">
        <f t="shared" si="0"/>
        <v>29.369705611003944</v>
      </c>
      <c r="O10" s="179">
        <f t="shared" si="0"/>
        <v>69.168833347311917</v>
      </c>
      <c r="P10" s="180">
        <f t="shared" si="4"/>
        <v>4259</v>
      </c>
      <c r="Q10" s="176">
        <v>38</v>
      </c>
      <c r="R10" s="176">
        <v>1332</v>
      </c>
      <c r="S10" s="569">
        <v>2889</v>
      </c>
      <c r="T10" s="178">
        <f t="shared" si="5"/>
        <v>0.89222822258746182</v>
      </c>
      <c r="U10" s="178">
        <f t="shared" si="1"/>
        <v>31.274947170697349</v>
      </c>
      <c r="V10" s="181">
        <f t="shared" si="1"/>
        <v>67.832824606715192</v>
      </c>
    </row>
    <row r="11" spans="1:23">
      <c r="A11" s="245" t="s">
        <v>10</v>
      </c>
      <c r="B11" s="174">
        <v>36529</v>
      </c>
      <c r="C11" s="170">
        <v>391</v>
      </c>
      <c r="D11" s="170">
        <v>10725</v>
      </c>
      <c r="E11" s="570">
        <v>25413</v>
      </c>
      <c r="F11" s="172">
        <v>1.0703824358728682</v>
      </c>
      <c r="G11" s="172">
        <v>29.360234334364478</v>
      </c>
      <c r="H11" s="173">
        <v>69.56938322976265</v>
      </c>
      <c r="I11" s="403">
        <f t="shared" si="2"/>
        <v>32907</v>
      </c>
      <c r="J11" s="170">
        <v>348</v>
      </c>
      <c r="K11" s="170">
        <v>9729</v>
      </c>
      <c r="L11" s="570">
        <v>22830</v>
      </c>
      <c r="M11" s="172">
        <f t="shared" si="3"/>
        <v>1.0575257543987602</v>
      </c>
      <c r="N11" s="172">
        <f t="shared" si="0"/>
        <v>29.565138116510166</v>
      </c>
      <c r="O11" s="173">
        <f t="shared" si="0"/>
        <v>69.377336129091077</v>
      </c>
      <c r="P11" s="174">
        <f t="shared" si="4"/>
        <v>3622</v>
      </c>
      <c r="Q11" s="170">
        <v>43</v>
      </c>
      <c r="R11" s="170">
        <v>996</v>
      </c>
      <c r="S11" s="570">
        <v>2583</v>
      </c>
      <c r="T11" s="172">
        <f t="shared" si="5"/>
        <v>1.1871893981225841</v>
      </c>
      <c r="U11" s="172">
        <f t="shared" si="1"/>
        <v>27.498619547211483</v>
      </c>
      <c r="V11" s="175">
        <f t="shared" si="1"/>
        <v>71.314191054665926</v>
      </c>
    </row>
    <row r="12" spans="1:23">
      <c r="A12" s="246" t="s">
        <v>11</v>
      </c>
      <c r="B12" s="180">
        <v>5851</v>
      </c>
      <c r="C12" s="176">
        <v>854</v>
      </c>
      <c r="D12" s="176">
        <v>1839</v>
      </c>
      <c r="E12" s="569">
        <v>3158</v>
      </c>
      <c r="F12" s="178">
        <v>14.595795590497351</v>
      </c>
      <c r="G12" s="178">
        <v>31.430524696633057</v>
      </c>
      <c r="H12" s="179">
        <v>53.973679712869597</v>
      </c>
      <c r="I12" s="402">
        <f t="shared" si="2"/>
        <v>4906</v>
      </c>
      <c r="J12" s="176">
        <v>548</v>
      </c>
      <c r="K12" s="176">
        <v>1496</v>
      </c>
      <c r="L12" s="569">
        <v>2862</v>
      </c>
      <c r="M12" s="178">
        <f t="shared" si="3"/>
        <v>11.169995923359153</v>
      </c>
      <c r="N12" s="178">
        <f t="shared" si="0"/>
        <v>30.493273542600896</v>
      </c>
      <c r="O12" s="179">
        <f t="shared" si="0"/>
        <v>58.336730534039951</v>
      </c>
      <c r="P12" s="180">
        <f t="shared" si="4"/>
        <v>945</v>
      </c>
      <c r="Q12" s="176">
        <v>306</v>
      </c>
      <c r="R12" s="176">
        <v>343</v>
      </c>
      <c r="S12" s="569">
        <v>296</v>
      </c>
      <c r="T12" s="178">
        <f t="shared" si="5"/>
        <v>32.38095238095238</v>
      </c>
      <c r="U12" s="178">
        <f t="shared" si="1"/>
        <v>36.296296296296298</v>
      </c>
      <c r="V12" s="181">
        <f t="shared" si="1"/>
        <v>31.322751322751323</v>
      </c>
    </row>
    <row r="13" spans="1:23">
      <c r="A13" s="245" t="s">
        <v>12</v>
      </c>
      <c r="B13" s="174">
        <v>28699</v>
      </c>
      <c r="C13" s="170">
        <v>8536</v>
      </c>
      <c r="D13" s="170">
        <v>3421</v>
      </c>
      <c r="E13" s="570">
        <v>16742</v>
      </c>
      <c r="F13" s="172">
        <v>29.743196627060176</v>
      </c>
      <c r="G13" s="172">
        <v>11.920275967803756</v>
      </c>
      <c r="H13" s="173">
        <v>58.33652740513606</v>
      </c>
      <c r="I13" s="403">
        <f t="shared" si="2"/>
        <v>26442</v>
      </c>
      <c r="J13" s="170">
        <v>7524</v>
      </c>
      <c r="K13" s="170">
        <v>2823</v>
      </c>
      <c r="L13" s="570">
        <v>16095</v>
      </c>
      <c r="M13" s="172">
        <f t="shared" si="3"/>
        <v>28.454731109598363</v>
      </c>
      <c r="N13" s="172">
        <f t="shared" si="0"/>
        <v>10.6761969593828</v>
      </c>
      <c r="O13" s="173">
        <f t="shared" si="0"/>
        <v>60.869071931018837</v>
      </c>
      <c r="P13" s="174">
        <f t="shared" si="4"/>
        <v>2257</v>
      </c>
      <c r="Q13" s="170">
        <v>1012</v>
      </c>
      <c r="R13" s="170">
        <v>598</v>
      </c>
      <c r="S13" s="570">
        <v>647</v>
      </c>
      <c r="T13" s="172">
        <f t="shared" si="5"/>
        <v>44.838280903854674</v>
      </c>
      <c r="U13" s="172">
        <f t="shared" si="1"/>
        <v>26.495347806823215</v>
      </c>
      <c r="V13" s="175">
        <f t="shared" si="1"/>
        <v>28.666371289322107</v>
      </c>
    </row>
    <row r="14" spans="1:23">
      <c r="A14" s="246" t="s">
        <v>13</v>
      </c>
      <c r="B14" s="180">
        <v>57749</v>
      </c>
      <c r="C14" s="176">
        <v>7222</v>
      </c>
      <c r="D14" s="176">
        <v>16045</v>
      </c>
      <c r="E14" s="569">
        <v>34482</v>
      </c>
      <c r="F14" s="178">
        <v>12.50584425704341</v>
      </c>
      <c r="G14" s="178">
        <v>27.784030892309826</v>
      </c>
      <c r="H14" s="179">
        <v>59.710124850646764</v>
      </c>
      <c r="I14" s="402">
        <f t="shared" si="2"/>
        <v>48581</v>
      </c>
      <c r="J14" s="176">
        <v>3969</v>
      </c>
      <c r="K14" s="176">
        <v>12929</v>
      </c>
      <c r="L14" s="569">
        <v>31683</v>
      </c>
      <c r="M14" s="178">
        <f t="shared" si="3"/>
        <v>8.1698606451081695</v>
      </c>
      <c r="N14" s="178">
        <f t="shared" si="0"/>
        <v>26.613285029126615</v>
      </c>
      <c r="O14" s="179">
        <f t="shared" si="0"/>
        <v>65.216854325765212</v>
      </c>
      <c r="P14" s="180">
        <f t="shared" si="4"/>
        <v>9168</v>
      </c>
      <c r="Q14" s="176">
        <v>3253</v>
      </c>
      <c r="R14" s="176">
        <v>3116</v>
      </c>
      <c r="S14" s="569">
        <v>2799</v>
      </c>
      <c r="T14" s="178">
        <f t="shared" si="5"/>
        <v>35.482111692844676</v>
      </c>
      <c r="U14" s="178">
        <f t="shared" si="1"/>
        <v>33.987783595113434</v>
      </c>
      <c r="V14" s="181">
        <f t="shared" si="1"/>
        <v>30.530104712041883</v>
      </c>
    </row>
    <row r="15" spans="1:23">
      <c r="A15" s="245" t="s">
        <v>14</v>
      </c>
      <c r="B15" s="174">
        <v>22825</v>
      </c>
      <c r="C15" s="170">
        <v>163</v>
      </c>
      <c r="D15" s="170">
        <v>4749</v>
      </c>
      <c r="E15" s="570">
        <v>17913</v>
      </c>
      <c r="F15" s="172">
        <v>0.71412924424972613</v>
      </c>
      <c r="G15" s="172">
        <v>20.806133625410734</v>
      </c>
      <c r="H15" s="173">
        <v>78.479737130339544</v>
      </c>
      <c r="I15" s="403">
        <f t="shared" si="2"/>
        <v>19327</v>
      </c>
      <c r="J15" s="170">
        <v>154</v>
      </c>
      <c r="K15" s="170">
        <v>4157</v>
      </c>
      <c r="L15" s="570">
        <v>15016</v>
      </c>
      <c r="M15" s="172">
        <f t="shared" si="3"/>
        <v>0.79681274900398402</v>
      </c>
      <c r="N15" s="172">
        <f t="shared" si="0"/>
        <v>21.508770114347804</v>
      </c>
      <c r="O15" s="173">
        <f t="shared" si="0"/>
        <v>77.694417136648212</v>
      </c>
      <c r="P15" s="174">
        <f t="shared" si="4"/>
        <v>3498</v>
      </c>
      <c r="Q15" s="170">
        <v>9</v>
      </c>
      <c r="R15" s="170">
        <v>592</v>
      </c>
      <c r="S15" s="570">
        <v>2897</v>
      </c>
      <c r="T15" s="172">
        <f t="shared" si="5"/>
        <v>0.25728987993138941</v>
      </c>
      <c r="U15" s="172">
        <f t="shared" si="1"/>
        <v>16.923956546598056</v>
      </c>
      <c r="V15" s="175">
        <f t="shared" si="1"/>
        <v>82.818753573470545</v>
      </c>
    </row>
    <row r="16" spans="1:23">
      <c r="A16" s="246" t="s">
        <v>15</v>
      </c>
      <c r="B16" s="180">
        <v>72011</v>
      </c>
      <c r="C16" s="176">
        <v>20040</v>
      </c>
      <c r="D16" s="176">
        <v>22820</v>
      </c>
      <c r="E16" s="569">
        <v>29151</v>
      </c>
      <c r="F16" s="553">
        <v>27.829081668078501</v>
      </c>
      <c r="G16" s="178">
        <v>31.689602977322913</v>
      </c>
      <c r="H16" s="179">
        <v>40.4813153545986</v>
      </c>
      <c r="I16" s="402">
        <f t="shared" si="2"/>
        <v>56239</v>
      </c>
      <c r="J16" s="176">
        <v>11839</v>
      </c>
      <c r="K16" s="176">
        <v>18229</v>
      </c>
      <c r="L16" s="569">
        <v>26171</v>
      </c>
      <c r="M16" s="178">
        <f t="shared" si="3"/>
        <v>21.051227795657816</v>
      </c>
      <c r="N16" s="178">
        <f t="shared" si="0"/>
        <v>32.41344974128274</v>
      </c>
      <c r="O16" s="179">
        <f t="shared" si="0"/>
        <v>46.535322463059444</v>
      </c>
      <c r="P16" s="180">
        <f t="shared" si="4"/>
        <v>15772</v>
      </c>
      <c r="Q16" s="176">
        <v>8201</v>
      </c>
      <c r="R16" s="176">
        <v>4591</v>
      </c>
      <c r="S16" s="569">
        <v>2980</v>
      </c>
      <c r="T16" s="178">
        <f t="shared" si="5"/>
        <v>51.997210246005579</v>
      </c>
      <c r="U16" s="178">
        <f t="shared" si="1"/>
        <v>29.108546791782906</v>
      </c>
      <c r="V16" s="181">
        <f t="shared" si="1"/>
        <v>18.894242962211514</v>
      </c>
    </row>
    <row r="17" spans="1:22">
      <c r="A17" s="245" t="s">
        <v>16</v>
      </c>
      <c r="B17" s="174">
        <v>147171</v>
      </c>
      <c r="C17" s="170">
        <v>23617</v>
      </c>
      <c r="D17" s="170">
        <v>55350</v>
      </c>
      <c r="E17" s="570">
        <v>68204</v>
      </c>
      <c r="F17" s="172">
        <v>16.047319104986716</v>
      </c>
      <c r="G17" s="172">
        <v>37.609311617098477</v>
      </c>
      <c r="H17" s="173">
        <v>46.34336927791481</v>
      </c>
      <c r="I17" s="403">
        <f t="shared" si="2"/>
        <v>98458</v>
      </c>
      <c r="J17" s="170">
        <v>9027</v>
      </c>
      <c r="K17" s="170">
        <v>35966</v>
      </c>
      <c r="L17" s="570">
        <v>53465</v>
      </c>
      <c r="M17" s="172">
        <f t="shared" si="3"/>
        <v>9.1683763635255637</v>
      </c>
      <c r="N17" s="172">
        <f t="shared" si="0"/>
        <v>36.529281521054664</v>
      </c>
      <c r="O17" s="173">
        <f t="shared" si="0"/>
        <v>54.302342115419776</v>
      </c>
      <c r="P17" s="174">
        <f t="shared" si="4"/>
        <v>48713</v>
      </c>
      <c r="Q17" s="170">
        <v>14590</v>
      </c>
      <c r="R17" s="170">
        <v>19384</v>
      </c>
      <c r="S17" s="570">
        <v>14739</v>
      </c>
      <c r="T17" s="172">
        <f t="shared" si="5"/>
        <v>29.950937121507604</v>
      </c>
      <c r="U17" s="172">
        <f t="shared" si="1"/>
        <v>39.792252581446434</v>
      </c>
      <c r="V17" s="175">
        <f t="shared" si="1"/>
        <v>30.256810297045959</v>
      </c>
    </row>
    <row r="18" spans="1:22">
      <c r="A18" s="246" t="s">
        <v>17</v>
      </c>
      <c r="B18" s="180">
        <v>35933</v>
      </c>
      <c r="C18" s="176">
        <v>3261</v>
      </c>
      <c r="D18" s="176">
        <v>11738</v>
      </c>
      <c r="E18" s="569">
        <v>20934</v>
      </c>
      <c r="F18" s="178">
        <v>9.0752233323129161</v>
      </c>
      <c r="G18" s="178">
        <v>32.666351264854029</v>
      </c>
      <c r="H18" s="179">
        <v>58.258425402833048</v>
      </c>
      <c r="I18" s="402">
        <f t="shared" si="2"/>
        <v>32979</v>
      </c>
      <c r="J18" s="176">
        <v>1946</v>
      </c>
      <c r="K18" s="176">
        <v>10652</v>
      </c>
      <c r="L18" s="569">
        <v>20381</v>
      </c>
      <c r="M18" s="178">
        <f t="shared" si="3"/>
        <v>5.90072470359926</v>
      </c>
      <c r="N18" s="178">
        <f t="shared" si="0"/>
        <v>32.29934200551866</v>
      </c>
      <c r="O18" s="179">
        <f t="shared" si="0"/>
        <v>61.79993329088208</v>
      </c>
      <c r="P18" s="180">
        <f t="shared" si="4"/>
        <v>2954</v>
      </c>
      <c r="Q18" s="176">
        <v>1315</v>
      </c>
      <c r="R18" s="176">
        <v>1086</v>
      </c>
      <c r="S18" s="569">
        <v>553</v>
      </c>
      <c r="T18" s="178">
        <f t="shared" si="5"/>
        <v>44.515910629654705</v>
      </c>
      <c r="U18" s="178">
        <f t="shared" si="1"/>
        <v>36.763710223425861</v>
      </c>
      <c r="V18" s="181">
        <f t="shared" si="1"/>
        <v>18.720379146919431</v>
      </c>
    </row>
    <row r="19" spans="1:22">
      <c r="A19" s="245" t="s">
        <v>18</v>
      </c>
      <c r="B19" s="174">
        <v>7415</v>
      </c>
      <c r="C19" s="170">
        <v>454</v>
      </c>
      <c r="D19" s="170">
        <v>1131</v>
      </c>
      <c r="E19" s="570">
        <v>5830</v>
      </c>
      <c r="F19" s="172">
        <v>6.1227242076871207</v>
      </c>
      <c r="G19" s="172">
        <v>15.252865812542144</v>
      </c>
      <c r="H19" s="173">
        <v>78.624409979770732</v>
      </c>
      <c r="I19" s="403">
        <f t="shared" si="2"/>
        <v>6800</v>
      </c>
      <c r="J19" s="170">
        <v>167</v>
      </c>
      <c r="K19" s="170">
        <v>920</v>
      </c>
      <c r="L19" s="570">
        <v>5713</v>
      </c>
      <c r="M19" s="172">
        <f t="shared" si="3"/>
        <v>2.4558823529411766</v>
      </c>
      <c r="N19" s="172">
        <f t="shared" si="0"/>
        <v>13.529411764705882</v>
      </c>
      <c r="O19" s="173">
        <f t="shared" si="0"/>
        <v>84.014705882352942</v>
      </c>
      <c r="P19" s="174">
        <f t="shared" si="4"/>
        <v>615</v>
      </c>
      <c r="Q19" s="170">
        <v>287</v>
      </c>
      <c r="R19" s="170">
        <v>211</v>
      </c>
      <c r="S19" s="570">
        <v>117</v>
      </c>
      <c r="T19" s="172">
        <f t="shared" si="5"/>
        <v>46.666666666666664</v>
      </c>
      <c r="U19" s="172">
        <f t="shared" si="1"/>
        <v>34.30894308943089</v>
      </c>
      <c r="V19" s="175">
        <f t="shared" si="1"/>
        <v>19.024390243902438</v>
      </c>
    </row>
    <row r="20" spans="1:22">
      <c r="A20" s="246" t="s">
        <v>19</v>
      </c>
      <c r="B20" s="180">
        <v>58186</v>
      </c>
      <c r="C20" s="176">
        <v>1643</v>
      </c>
      <c r="D20" s="176">
        <v>6703</v>
      </c>
      <c r="E20" s="569">
        <v>49840</v>
      </c>
      <c r="F20" s="178">
        <v>2.8237032963255766</v>
      </c>
      <c r="G20" s="178">
        <v>11.519953253359914</v>
      </c>
      <c r="H20" s="179">
        <v>85.656343450314509</v>
      </c>
      <c r="I20" s="402">
        <f t="shared" si="2"/>
        <v>50905</v>
      </c>
      <c r="J20" s="176">
        <v>1573</v>
      </c>
      <c r="K20" s="176">
        <v>6315</v>
      </c>
      <c r="L20" s="569">
        <v>43017</v>
      </c>
      <c r="M20" s="178">
        <f t="shared" si="3"/>
        <v>3.0900697377467834</v>
      </c>
      <c r="N20" s="178">
        <f t="shared" si="0"/>
        <v>12.405461153128376</v>
      </c>
      <c r="O20" s="179">
        <f t="shared" si="0"/>
        <v>84.504469109124841</v>
      </c>
      <c r="P20" s="180">
        <f t="shared" si="4"/>
        <v>7281</v>
      </c>
      <c r="Q20" s="176">
        <v>70</v>
      </c>
      <c r="R20" s="176">
        <v>388</v>
      </c>
      <c r="S20" s="569">
        <v>6823</v>
      </c>
      <c r="T20" s="178">
        <f t="shared" si="5"/>
        <v>0.9614064002197501</v>
      </c>
      <c r="U20" s="178">
        <f t="shared" si="1"/>
        <v>5.3289383326466142</v>
      </c>
      <c r="V20" s="181">
        <f t="shared" si="1"/>
        <v>93.709655267133641</v>
      </c>
    </row>
    <row r="21" spans="1:22">
      <c r="A21" s="245" t="s">
        <v>20</v>
      </c>
      <c r="B21" s="174">
        <v>31488</v>
      </c>
      <c r="C21" s="170">
        <v>2536</v>
      </c>
      <c r="D21" s="170">
        <v>2902</v>
      </c>
      <c r="E21" s="570">
        <v>26050</v>
      </c>
      <c r="F21" s="172">
        <v>8.0538617886178852</v>
      </c>
      <c r="G21" s="172">
        <v>9.2162093495934965</v>
      </c>
      <c r="H21" s="173">
        <v>82.729928861788622</v>
      </c>
      <c r="I21" s="403">
        <f t="shared" si="2"/>
        <v>30779</v>
      </c>
      <c r="J21" s="170">
        <v>2523</v>
      </c>
      <c r="K21" s="170">
        <v>2859</v>
      </c>
      <c r="L21" s="570">
        <v>25397</v>
      </c>
      <c r="M21" s="172">
        <f t="shared" si="3"/>
        <v>8.1971474056986899</v>
      </c>
      <c r="N21" s="172">
        <f t="shared" si="0"/>
        <v>9.2888008057441773</v>
      </c>
      <c r="O21" s="173">
        <f t="shared" si="0"/>
        <v>82.514051788557126</v>
      </c>
      <c r="P21" s="174">
        <f t="shared" si="4"/>
        <v>709</v>
      </c>
      <c r="Q21" s="170">
        <v>13</v>
      </c>
      <c r="R21" s="170">
        <v>43</v>
      </c>
      <c r="S21" s="570">
        <v>653</v>
      </c>
      <c r="T21" s="172">
        <f t="shared" si="5"/>
        <v>1.8335684062059237</v>
      </c>
      <c r="U21" s="172">
        <f t="shared" si="1"/>
        <v>6.0648801128349792</v>
      </c>
      <c r="V21" s="175">
        <f t="shared" si="1"/>
        <v>92.101551480959102</v>
      </c>
    </row>
    <row r="22" spans="1:22">
      <c r="A22" s="246" t="s">
        <v>21</v>
      </c>
      <c r="B22" s="180">
        <v>26860</v>
      </c>
      <c r="C22" s="176">
        <v>6250</v>
      </c>
      <c r="D22" s="176">
        <v>8890</v>
      </c>
      <c r="E22" s="569">
        <v>11720</v>
      </c>
      <c r="F22" s="178">
        <v>23.26880119136262</v>
      </c>
      <c r="G22" s="178">
        <v>33.097542814594192</v>
      </c>
      <c r="H22" s="179">
        <v>43.633655994043188</v>
      </c>
      <c r="I22" s="402">
        <f t="shared" si="2"/>
        <v>20448</v>
      </c>
      <c r="J22" s="176">
        <v>3491</v>
      </c>
      <c r="K22" s="176">
        <v>6717</v>
      </c>
      <c r="L22" s="569">
        <v>10240</v>
      </c>
      <c r="M22" s="178">
        <f t="shared" si="3"/>
        <v>17.072574334898277</v>
      </c>
      <c r="N22" s="178">
        <f t="shared" si="0"/>
        <v>32.849178403755872</v>
      </c>
      <c r="O22" s="179">
        <f t="shared" si="0"/>
        <v>50.078247261345851</v>
      </c>
      <c r="P22" s="180">
        <f t="shared" si="4"/>
        <v>6412</v>
      </c>
      <c r="Q22" s="176">
        <v>2759</v>
      </c>
      <c r="R22" s="176">
        <v>2173</v>
      </c>
      <c r="S22" s="569">
        <v>1480</v>
      </c>
      <c r="T22" s="178">
        <f t="shared" si="5"/>
        <v>43.02869619463506</v>
      </c>
      <c r="U22" s="178">
        <f t="shared" si="1"/>
        <v>33.889582033686835</v>
      </c>
      <c r="V22" s="181">
        <f t="shared" si="1"/>
        <v>23.081721771678104</v>
      </c>
    </row>
    <row r="23" spans="1:22" ht="15" thickBot="1">
      <c r="A23" s="245" t="s">
        <v>22</v>
      </c>
      <c r="B23" s="186">
        <v>29745</v>
      </c>
      <c r="C23" s="182">
        <v>659</v>
      </c>
      <c r="D23" s="182">
        <v>947</v>
      </c>
      <c r="E23" s="571">
        <v>28139</v>
      </c>
      <c r="F23" s="184">
        <v>2.2154984030929565</v>
      </c>
      <c r="G23" s="184">
        <v>3.183728357707178</v>
      </c>
      <c r="H23" s="552">
        <v>94.600773239199867</v>
      </c>
      <c r="I23" s="404">
        <f t="shared" si="2"/>
        <v>28662</v>
      </c>
      <c r="J23" s="182">
        <v>616</v>
      </c>
      <c r="K23" s="182">
        <v>858</v>
      </c>
      <c r="L23" s="571">
        <v>27188</v>
      </c>
      <c r="M23" s="184">
        <f t="shared" si="3"/>
        <v>2.1491870769660175</v>
      </c>
      <c r="N23" s="184">
        <f t="shared" si="0"/>
        <v>2.9935105714883821</v>
      </c>
      <c r="O23" s="185">
        <f t="shared" si="0"/>
        <v>94.857302351545599</v>
      </c>
      <c r="P23" s="186">
        <f t="shared" si="4"/>
        <v>1083</v>
      </c>
      <c r="Q23" s="182">
        <v>43</v>
      </c>
      <c r="R23" s="182">
        <v>89</v>
      </c>
      <c r="S23" s="571">
        <v>951</v>
      </c>
      <c r="T23" s="184">
        <f t="shared" si="5"/>
        <v>3.9704524469067408</v>
      </c>
      <c r="U23" s="184">
        <f t="shared" si="1"/>
        <v>8.2179132040627891</v>
      </c>
      <c r="V23" s="187">
        <f t="shared" si="1"/>
        <v>87.81163434903047</v>
      </c>
    </row>
    <row r="24" spans="1:22">
      <c r="A24" s="247" t="s">
        <v>110</v>
      </c>
      <c r="B24" s="126">
        <v>587703</v>
      </c>
      <c r="C24" s="161">
        <v>119119</v>
      </c>
      <c r="D24" s="161">
        <v>206584</v>
      </c>
      <c r="E24" s="440">
        <v>262000</v>
      </c>
      <c r="F24" s="360">
        <v>20.268571029924978</v>
      </c>
      <c r="G24" s="188">
        <v>35.151088219730028</v>
      </c>
      <c r="H24" s="128">
        <v>44.580340750344988</v>
      </c>
      <c r="I24" s="126">
        <f>SUM(I8:I9,I12,I13,I14,I16,I17,I18,I19,I22)</f>
        <v>477155</v>
      </c>
      <c r="J24" s="161">
        <f>SUM(J8:J9,J12,J13,J14,J16,J17,J18,J19,J22)</f>
        <v>75004</v>
      </c>
      <c r="K24" s="161">
        <f>SUM(K8:K9,K12,K13,K14,K16,K17,K18,K19,K22)</f>
        <v>168072</v>
      </c>
      <c r="L24" s="440">
        <f>SUM(L8:L9,L12,L13,L14,L16,L17,L18,L19,L22)</f>
        <v>234079</v>
      </c>
      <c r="M24" s="360">
        <f t="shared" si="3"/>
        <v>15.719001163144053</v>
      </c>
      <c r="N24" s="188">
        <f t="shared" si="3"/>
        <v>35.223774245266213</v>
      </c>
      <c r="O24" s="128">
        <f t="shared" si="3"/>
        <v>49.057224591589737</v>
      </c>
      <c r="P24" s="126">
        <f t="shared" ref="P24:S24" si="6">SUM(P8:P9,P12,P13,P14,P16,P17,P18,P19,P22)</f>
        <v>110548</v>
      </c>
      <c r="Q24" s="161">
        <f t="shared" si="6"/>
        <v>44115</v>
      </c>
      <c r="R24" s="161">
        <f t="shared" si="6"/>
        <v>38512</v>
      </c>
      <c r="S24" s="440">
        <f t="shared" si="6"/>
        <v>27921</v>
      </c>
      <c r="T24" s="376">
        <f t="shared" si="5"/>
        <v>39.905742301986471</v>
      </c>
      <c r="U24" s="188">
        <f t="shared" si="5"/>
        <v>34.837355718782788</v>
      </c>
      <c r="V24" s="127">
        <f t="shared" si="5"/>
        <v>25.25690197923074</v>
      </c>
    </row>
    <row r="25" spans="1:22">
      <c r="A25" s="248" t="s">
        <v>111</v>
      </c>
      <c r="B25" s="129">
        <v>230724</v>
      </c>
      <c r="C25" s="189">
        <v>6127</v>
      </c>
      <c r="D25" s="189">
        <v>41365</v>
      </c>
      <c r="E25" s="444">
        <v>183232</v>
      </c>
      <c r="F25" s="361">
        <v>2.6555538218824224</v>
      </c>
      <c r="G25" s="190">
        <v>17.928347289402055</v>
      </c>
      <c r="H25" s="131">
        <v>79.416098888715496</v>
      </c>
      <c r="I25" s="129">
        <f>SUM(I10,I11,I15,I20,I21,I23)</f>
        <v>210272</v>
      </c>
      <c r="J25" s="189">
        <f>SUM(J10,J11,J15,J20,J21,J23)</f>
        <v>5911</v>
      </c>
      <c r="K25" s="189">
        <f>SUM(K10,K11,K15,K20,K21,K23)</f>
        <v>37925</v>
      </c>
      <c r="L25" s="444">
        <f>SUM(L10,L11,L15,L20,L21,L23)</f>
        <v>166436</v>
      </c>
      <c r="M25" s="361">
        <f t="shared" si="3"/>
        <v>2.8111208339674327</v>
      </c>
      <c r="N25" s="190">
        <f t="shared" si="3"/>
        <v>18.036162684522907</v>
      </c>
      <c r="O25" s="131">
        <f t="shared" si="3"/>
        <v>79.152716481509671</v>
      </c>
      <c r="P25" s="129">
        <f t="shared" ref="P25:S25" si="7">SUM(P10,P11,P15,P20,P21,P23)</f>
        <v>20452</v>
      </c>
      <c r="Q25" s="189">
        <f t="shared" si="7"/>
        <v>216</v>
      </c>
      <c r="R25" s="189">
        <f t="shared" si="7"/>
        <v>3440</v>
      </c>
      <c r="S25" s="444">
        <f t="shared" si="7"/>
        <v>16796</v>
      </c>
      <c r="T25" s="380">
        <f t="shared" si="5"/>
        <v>1.0561314296890281</v>
      </c>
      <c r="U25" s="190">
        <f t="shared" si="5"/>
        <v>16.819870917269704</v>
      </c>
      <c r="V25" s="130">
        <f t="shared" si="5"/>
        <v>82.123997653041272</v>
      </c>
    </row>
    <row r="26" spans="1:22" ht="15" thickBot="1">
      <c r="A26" s="249" t="s">
        <v>1</v>
      </c>
      <c r="B26" s="132">
        <v>818427</v>
      </c>
      <c r="C26" s="192">
        <v>125246</v>
      </c>
      <c r="D26" s="192">
        <v>247949</v>
      </c>
      <c r="E26" s="448">
        <v>445232</v>
      </c>
      <c r="F26" s="568">
        <v>15.303258567960246</v>
      </c>
      <c r="G26" s="554">
        <v>30.2957991366365</v>
      </c>
      <c r="H26" s="134">
        <v>54.400942295403254</v>
      </c>
      <c r="I26" s="132">
        <f>SUM(I8:I23)</f>
        <v>687427</v>
      </c>
      <c r="J26" s="192">
        <f>SUM(J8:J23)</f>
        <v>80915</v>
      </c>
      <c r="K26" s="192">
        <f>SUM(K8:K23)</f>
        <v>205997</v>
      </c>
      <c r="L26" s="448">
        <f>SUM(L8:L23)</f>
        <v>400515</v>
      </c>
      <c r="M26" s="362">
        <f t="shared" si="3"/>
        <v>11.770704380246922</v>
      </c>
      <c r="N26" s="193">
        <f t="shared" si="3"/>
        <v>29.966381884912867</v>
      </c>
      <c r="O26" s="134">
        <f t="shared" si="3"/>
        <v>58.262913734840204</v>
      </c>
      <c r="P26" s="132">
        <f t="shared" ref="P26:S26" si="8">SUM(P8:P23)</f>
        <v>131000</v>
      </c>
      <c r="Q26" s="192">
        <f t="shared" si="8"/>
        <v>44331</v>
      </c>
      <c r="R26" s="192">
        <f t="shared" si="8"/>
        <v>41952</v>
      </c>
      <c r="S26" s="448">
        <f t="shared" si="8"/>
        <v>44717</v>
      </c>
      <c r="T26" s="384">
        <f t="shared" si="5"/>
        <v>33.840458015267174</v>
      </c>
      <c r="U26" s="193">
        <f t="shared" si="5"/>
        <v>32.024427480916032</v>
      </c>
      <c r="V26" s="133">
        <f t="shared" si="5"/>
        <v>34.135114503816794</v>
      </c>
    </row>
    <row r="27" spans="1:22">
      <c r="A27" s="679" t="s">
        <v>112</v>
      </c>
      <c r="B27" s="679"/>
      <c r="C27" s="679"/>
      <c r="D27" s="679"/>
      <c r="E27" s="679"/>
      <c r="F27" s="679"/>
      <c r="G27" s="679"/>
      <c r="H27" s="679"/>
      <c r="I27" s="679"/>
      <c r="J27" s="679"/>
      <c r="K27" s="679"/>
      <c r="L27" s="679"/>
      <c r="M27" s="679"/>
      <c r="N27" s="679"/>
      <c r="O27" s="679"/>
      <c r="P27" s="679"/>
      <c r="Q27" s="679"/>
      <c r="R27" s="679"/>
      <c r="S27" s="679"/>
      <c r="T27" s="137"/>
      <c r="U27" s="137"/>
      <c r="V27" s="137"/>
    </row>
    <row r="28" spans="1:22" ht="14.1" customHeight="1">
      <c r="A28" s="676" t="s">
        <v>113</v>
      </c>
      <c r="B28" s="676"/>
      <c r="C28" s="676"/>
      <c r="D28" s="676"/>
      <c r="E28" s="676"/>
      <c r="F28" s="676"/>
      <c r="G28" s="676"/>
      <c r="H28" s="676"/>
      <c r="I28" s="677"/>
      <c r="J28" s="677"/>
      <c r="K28" s="677"/>
      <c r="L28" s="677"/>
      <c r="M28" s="677"/>
      <c r="N28" s="677"/>
      <c r="O28" s="677"/>
      <c r="P28" s="677"/>
      <c r="Q28" s="677"/>
      <c r="R28" s="677"/>
      <c r="S28" s="677"/>
      <c r="T28" s="677"/>
      <c r="U28" s="677"/>
      <c r="V28" s="677"/>
    </row>
    <row r="29" spans="1:22">
      <c r="A29" s="137"/>
      <c r="B29" s="137"/>
      <c r="C29" s="137"/>
      <c r="D29" s="137"/>
      <c r="E29" s="137"/>
      <c r="F29" s="137"/>
      <c r="G29" s="137"/>
      <c r="H29" s="137"/>
      <c r="I29" s="137"/>
      <c r="J29" s="137"/>
      <c r="K29" s="137"/>
      <c r="L29" s="137"/>
      <c r="M29" s="137"/>
      <c r="N29" s="137"/>
      <c r="O29" s="137"/>
      <c r="P29" s="137"/>
      <c r="Q29" s="137"/>
      <c r="R29" s="137"/>
      <c r="S29" s="137"/>
      <c r="T29" s="137"/>
      <c r="U29" s="137"/>
      <c r="V29" s="137"/>
    </row>
    <row r="30" spans="1:22">
      <c r="A30" s="137"/>
      <c r="B30" s="137"/>
      <c r="C30" s="137"/>
      <c r="D30" s="137"/>
      <c r="E30" s="137"/>
      <c r="F30" s="137"/>
      <c r="G30" s="137"/>
      <c r="H30" s="137"/>
      <c r="I30" s="137"/>
      <c r="J30" s="137"/>
      <c r="K30" s="137"/>
      <c r="L30" s="137"/>
      <c r="M30" s="137"/>
      <c r="N30" s="137"/>
      <c r="O30" s="137"/>
      <c r="P30" s="137"/>
      <c r="Q30" s="137"/>
      <c r="R30" s="137"/>
      <c r="S30" s="137"/>
      <c r="T30" s="137"/>
      <c r="U30" s="137"/>
      <c r="V30" s="137"/>
    </row>
    <row r="31" spans="1:22" ht="15" customHeight="1">
      <c r="A31" s="137"/>
      <c r="B31" s="137"/>
      <c r="C31" s="137"/>
      <c r="D31" s="137"/>
      <c r="E31" s="137"/>
      <c r="F31" s="137"/>
      <c r="G31" s="137"/>
      <c r="H31" s="137"/>
      <c r="I31" s="137"/>
      <c r="J31" s="137"/>
      <c r="K31" s="137"/>
      <c r="L31" s="137"/>
      <c r="M31" s="137"/>
      <c r="N31" s="137"/>
      <c r="O31" s="137"/>
      <c r="P31" s="137"/>
      <c r="Q31" s="137"/>
      <c r="R31" s="137"/>
      <c r="S31" s="137"/>
      <c r="T31" s="137"/>
      <c r="U31" s="137"/>
      <c r="V31" s="137"/>
    </row>
  </sheetData>
  <mergeCells count="17">
    <mergeCell ref="P7:S7"/>
    <mergeCell ref="T7:V7"/>
    <mergeCell ref="A28:V28"/>
    <mergeCell ref="A27:S27"/>
    <mergeCell ref="A1:V1"/>
    <mergeCell ref="A4:A7"/>
    <mergeCell ref="B4:V4"/>
    <mergeCell ref="B5:B6"/>
    <mergeCell ref="C5:H5"/>
    <mergeCell ref="I5:I6"/>
    <mergeCell ref="J5:O5"/>
    <mergeCell ref="P5:P6"/>
    <mergeCell ref="Q5:V5"/>
    <mergeCell ref="B7:E7"/>
    <mergeCell ref="F7:H7"/>
    <mergeCell ref="I7:L7"/>
    <mergeCell ref="M7:O7"/>
  </mergeCells>
  <hyperlinks>
    <hyperlink ref="A1" location="Inhalt!A1" display="zurück zum Inhalt"/>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W34"/>
  <sheetViews>
    <sheetView zoomScaleNormal="100" workbookViewId="0">
      <selection activeCell="A3" sqref="A3"/>
    </sheetView>
  </sheetViews>
  <sheetFormatPr baseColWidth="10" defaultColWidth="11.7109375" defaultRowHeight="14.25"/>
  <cols>
    <col min="1" max="1" width="31.85546875" style="81" customWidth="1"/>
    <col min="2" max="2" width="12.140625" style="81" customWidth="1"/>
    <col min="3" max="8" width="12.7109375" style="81" customWidth="1"/>
    <col min="9" max="9" width="14.28515625" style="81" customWidth="1"/>
    <col min="10" max="15" width="12.7109375" style="81" customWidth="1"/>
    <col min="16" max="16" width="15.7109375" style="81" customWidth="1"/>
    <col min="17" max="22" width="12.7109375" style="81" customWidth="1"/>
    <col min="23" max="16384" width="11.7109375" style="81"/>
  </cols>
  <sheetData>
    <row r="1" spans="1:23"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3" ht="15">
      <c r="A2" s="138"/>
      <c r="B2" s="138"/>
      <c r="C2" s="138"/>
      <c r="D2" s="138"/>
      <c r="E2" s="138"/>
      <c r="F2" s="138"/>
      <c r="G2" s="138"/>
      <c r="H2" s="138"/>
      <c r="I2" s="138"/>
      <c r="J2" s="138"/>
      <c r="K2" s="138"/>
      <c r="L2" s="138"/>
      <c r="M2" s="138"/>
      <c r="N2" s="138"/>
      <c r="O2" s="138"/>
      <c r="P2" s="138"/>
      <c r="Q2" s="138"/>
      <c r="R2" s="138"/>
      <c r="S2" s="138"/>
      <c r="T2" s="138"/>
      <c r="U2" s="138"/>
      <c r="V2" s="138"/>
    </row>
    <row r="3" spans="1:23" ht="24" customHeight="1">
      <c r="A3" s="195" t="s">
        <v>232</v>
      </c>
      <c r="B3" s="195"/>
      <c r="C3" s="195"/>
      <c r="D3" s="195"/>
      <c r="E3" s="195"/>
      <c r="F3" s="195"/>
      <c r="G3" s="195"/>
      <c r="H3" s="195"/>
      <c r="I3" s="467"/>
      <c r="J3" s="138"/>
      <c r="K3" s="138"/>
      <c r="L3" s="138"/>
      <c r="M3" s="138"/>
      <c r="N3" s="138"/>
      <c r="O3" s="138"/>
      <c r="P3" s="138"/>
      <c r="Q3" s="138"/>
      <c r="R3" s="138"/>
      <c r="S3" s="138"/>
      <c r="T3" s="138"/>
      <c r="U3" s="138"/>
      <c r="V3" s="138"/>
    </row>
    <row r="4" spans="1:23" ht="15">
      <c r="A4" s="680" t="s">
        <v>98</v>
      </c>
      <c r="B4" s="682" t="s">
        <v>99</v>
      </c>
      <c r="C4" s="683"/>
      <c r="D4" s="683"/>
      <c r="E4" s="683"/>
      <c r="F4" s="683"/>
      <c r="G4" s="683"/>
      <c r="H4" s="683"/>
      <c r="I4" s="683"/>
      <c r="J4" s="683"/>
      <c r="K4" s="683"/>
      <c r="L4" s="683"/>
      <c r="M4" s="683"/>
      <c r="N4" s="683"/>
      <c r="O4" s="683"/>
      <c r="P4" s="683"/>
      <c r="Q4" s="683"/>
      <c r="R4" s="683"/>
      <c r="S4" s="683"/>
      <c r="T4" s="683"/>
      <c r="U4" s="683"/>
      <c r="V4" s="683"/>
    </row>
    <row r="5" spans="1:23" ht="39" customHeight="1">
      <c r="A5" s="680"/>
      <c r="B5" s="672" t="s">
        <v>100</v>
      </c>
      <c r="C5" s="673" t="s">
        <v>101</v>
      </c>
      <c r="D5" s="673"/>
      <c r="E5" s="673"/>
      <c r="F5" s="673"/>
      <c r="G5" s="673"/>
      <c r="H5" s="731"/>
      <c r="I5" s="732" t="s">
        <v>102</v>
      </c>
      <c r="J5" s="673" t="s">
        <v>101</v>
      </c>
      <c r="K5" s="673"/>
      <c r="L5" s="673"/>
      <c r="M5" s="673"/>
      <c r="N5" s="673"/>
      <c r="O5" s="731"/>
      <c r="P5" s="732" t="s">
        <v>103</v>
      </c>
      <c r="Q5" s="673" t="s">
        <v>101</v>
      </c>
      <c r="R5" s="673"/>
      <c r="S5" s="673"/>
      <c r="T5" s="673"/>
      <c r="U5" s="673"/>
      <c r="V5" s="673"/>
    </row>
    <row r="6" spans="1:23" ht="108.75" customHeight="1">
      <c r="A6" s="680"/>
      <c r="B6" s="672"/>
      <c r="C6" s="558" t="s">
        <v>104</v>
      </c>
      <c r="D6" s="558" t="s">
        <v>105</v>
      </c>
      <c r="E6" s="576" t="s">
        <v>106</v>
      </c>
      <c r="F6" s="575" t="s">
        <v>104</v>
      </c>
      <c r="G6" s="558" t="s">
        <v>105</v>
      </c>
      <c r="H6" s="577" t="s">
        <v>106</v>
      </c>
      <c r="I6" s="732"/>
      <c r="J6" s="558" t="s">
        <v>104</v>
      </c>
      <c r="K6" s="558" t="s">
        <v>105</v>
      </c>
      <c r="L6" s="577" t="s">
        <v>106</v>
      </c>
      <c r="M6" s="578" t="s">
        <v>104</v>
      </c>
      <c r="N6" s="558" t="s">
        <v>105</v>
      </c>
      <c r="O6" s="577" t="s">
        <v>106</v>
      </c>
      <c r="P6" s="732"/>
      <c r="Q6" s="558" t="s">
        <v>104</v>
      </c>
      <c r="R6" s="558" t="s">
        <v>105</v>
      </c>
      <c r="S6" s="576" t="s">
        <v>106</v>
      </c>
      <c r="T6" s="575" t="s">
        <v>104</v>
      </c>
      <c r="U6" s="558" t="s">
        <v>105</v>
      </c>
      <c r="V6" s="558" t="s">
        <v>106</v>
      </c>
    </row>
    <row r="7" spans="1:23" ht="15.75" thickBot="1">
      <c r="A7" s="680"/>
      <c r="B7" s="735" t="s">
        <v>107</v>
      </c>
      <c r="C7" s="734"/>
      <c r="D7" s="734"/>
      <c r="E7" s="736"/>
      <c r="F7" s="734" t="s">
        <v>108</v>
      </c>
      <c r="G7" s="734"/>
      <c r="H7" s="734"/>
      <c r="I7" s="736" t="s">
        <v>107</v>
      </c>
      <c r="J7" s="708"/>
      <c r="K7" s="708"/>
      <c r="L7" s="708"/>
      <c r="M7" s="734" t="s">
        <v>108</v>
      </c>
      <c r="N7" s="734"/>
      <c r="O7" s="736"/>
      <c r="P7" s="737" t="s">
        <v>107</v>
      </c>
      <c r="Q7" s="738"/>
      <c r="R7" s="738"/>
      <c r="S7" s="738"/>
      <c r="T7" s="734" t="s">
        <v>108</v>
      </c>
      <c r="U7" s="734"/>
      <c r="V7" s="728"/>
    </row>
    <row r="8" spans="1:23">
      <c r="A8" s="573" t="s">
        <v>7</v>
      </c>
      <c r="B8" s="168">
        <v>338047</v>
      </c>
      <c r="C8" s="164">
        <v>6016</v>
      </c>
      <c r="D8" s="164">
        <v>238137</v>
      </c>
      <c r="E8" s="572">
        <v>93894</v>
      </c>
      <c r="F8" s="166">
        <f>C8/$B8*100</f>
        <v>1.7796341928785049</v>
      </c>
      <c r="G8" s="166">
        <f t="shared" ref="G8:H23" si="0">D8/$B8*100</f>
        <v>70.444938129905012</v>
      </c>
      <c r="H8" s="167">
        <f t="shared" si="0"/>
        <v>27.775427677216481</v>
      </c>
      <c r="I8" s="405">
        <v>336711</v>
      </c>
      <c r="J8" s="164">
        <v>5037</v>
      </c>
      <c r="K8" s="164">
        <v>237940</v>
      </c>
      <c r="L8" s="572">
        <v>93734</v>
      </c>
      <c r="M8" s="166">
        <v>1.4959416235287828</v>
      </c>
      <c r="N8" s="166">
        <v>70.665942009616558</v>
      </c>
      <c r="O8" s="468">
        <v>27.83811636685466</v>
      </c>
      <c r="P8" s="168">
        <v>1336</v>
      </c>
      <c r="Q8" s="164">
        <v>979</v>
      </c>
      <c r="R8" s="164">
        <v>197</v>
      </c>
      <c r="S8" s="572">
        <v>160</v>
      </c>
      <c r="T8" s="469">
        <v>73.278443113772454</v>
      </c>
      <c r="U8" s="423">
        <v>14.745508982035929</v>
      </c>
      <c r="V8" s="169">
        <v>11.976047904191617</v>
      </c>
      <c r="W8" s="83"/>
    </row>
    <row r="9" spans="1:23">
      <c r="A9" s="245" t="s">
        <v>8</v>
      </c>
      <c r="B9" s="174">
        <v>390974</v>
      </c>
      <c r="C9" s="170">
        <v>81137</v>
      </c>
      <c r="D9" s="170">
        <v>154651</v>
      </c>
      <c r="E9" s="570">
        <v>155186</v>
      </c>
      <c r="F9" s="172">
        <f t="shared" ref="F9:H26" si="1">C9/$B9*100</f>
        <v>20.752530858829488</v>
      </c>
      <c r="G9" s="172">
        <f t="shared" si="0"/>
        <v>39.555315698742113</v>
      </c>
      <c r="H9" s="173">
        <f t="shared" si="0"/>
        <v>39.692153442428399</v>
      </c>
      <c r="I9" s="403">
        <v>389217</v>
      </c>
      <c r="J9" s="170">
        <v>80442</v>
      </c>
      <c r="K9" s="170">
        <v>154076</v>
      </c>
      <c r="L9" s="570">
        <v>154699</v>
      </c>
      <c r="M9" s="172">
        <v>20.667648124311118</v>
      </c>
      <c r="N9" s="172">
        <v>39.586143462387305</v>
      </c>
      <c r="O9" s="465">
        <v>39.746208413301574</v>
      </c>
      <c r="P9" s="174">
        <v>1757</v>
      </c>
      <c r="Q9" s="470">
        <v>695</v>
      </c>
      <c r="R9" s="470">
        <v>575</v>
      </c>
      <c r="S9" s="574">
        <v>487</v>
      </c>
      <c r="T9" s="471">
        <v>39.556061468412068</v>
      </c>
      <c r="U9" s="472">
        <v>32.726237905520769</v>
      </c>
      <c r="V9" s="483">
        <v>27.71770062606716</v>
      </c>
    </row>
    <row r="10" spans="1:23">
      <c r="A10" s="246" t="s">
        <v>9</v>
      </c>
      <c r="B10" s="180">
        <v>117388</v>
      </c>
      <c r="C10" s="176">
        <v>1711</v>
      </c>
      <c r="D10" s="176">
        <v>37410</v>
      </c>
      <c r="E10" s="569">
        <v>78267</v>
      </c>
      <c r="F10" s="178">
        <f t="shared" si="1"/>
        <v>1.4575595461205575</v>
      </c>
      <c r="G10" s="178">
        <f t="shared" si="0"/>
        <v>31.868674821957953</v>
      </c>
      <c r="H10" s="179">
        <f t="shared" si="0"/>
        <v>66.673765631921484</v>
      </c>
      <c r="I10" s="402">
        <v>115795</v>
      </c>
      <c r="J10" s="176">
        <v>1688</v>
      </c>
      <c r="K10" s="176">
        <v>36811</v>
      </c>
      <c r="L10" s="569">
        <v>77296</v>
      </c>
      <c r="M10" s="178">
        <v>1.4577486074528261</v>
      </c>
      <c r="N10" s="178">
        <v>31.789800941318706</v>
      </c>
      <c r="O10" s="464">
        <v>66.752450451228469</v>
      </c>
      <c r="P10" s="180">
        <v>1593</v>
      </c>
      <c r="Q10" s="176">
        <v>23</v>
      </c>
      <c r="R10" s="176">
        <v>599</v>
      </c>
      <c r="S10" s="569">
        <v>971</v>
      </c>
      <c r="T10" s="473">
        <v>1.4438166980539862</v>
      </c>
      <c r="U10" s="474">
        <v>37.602008788449467</v>
      </c>
      <c r="V10" s="181">
        <v>60.954174513496554</v>
      </c>
    </row>
    <row r="11" spans="1:23">
      <c r="A11" s="245" t="s">
        <v>10</v>
      </c>
      <c r="B11" s="174">
        <v>74916</v>
      </c>
      <c r="C11" s="170">
        <v>577</v>
      </c>
      <c r="D11" s="170">
        <v>23593</v>
      </c>
      <c r="E11" s="570">
        <v>50746</v>
      </c>
      <c r="F11" s="172">
        <f t="shared" si="1"/>
        <v>0.77019595280046982</v>
      </c>
      <c r="G11" s="172">
        <f t="shared" si="0"/>
        <v>31.492605050990441</v>
      </c>
      <c r="H11" s="173">
        <f t="shared" si="0"/>
        <v>67.737198996209088</v>
      </c>
      <c r="I11" s="403">
        <v>74453</v>
      </c>
      <c r="J11" s="170">
        <v>567</v>
      </c>
      <c r="K11" s="170">
        <v>23497</v>
      </c>
      <c r="L11" s="570">
        <v>50389</v>
      </c>
      <c r="M11" s="172">
        <v>0.76155426913623359</v>
      </c>
      <c r="N11" s="172">
        <v>31.559507340201197</v>
      </c>
      <c r="O11" s="465">
        <v>67.678938390662566</v>
      </c>
      <c r="P11" s="174">
        <v>463</v>
      </c>
      <c r="Q11" s="470">
        <v>10</v>
      </c>
      <c r="R11" s="470">
        <v>96</v>
      </c>
      <c r="S11" s="574">
        <v>357</v>
      </c>
      <c r="T11" s="471">
        <v>2.159827213822894</v>
      </c>
      <c r="U11" s="472">
        <v>20.734341252699785</v>
      </c>
      <c r="V11" s="483">
        <v>77.105831533477314</v>
      </c>
    </row>
    <row r="12" spans="1:23">
      <c r="A12" s="246" t="s">
        <v>11</v>
      </c>
      <c r="B12" s="180">
        <v>19602</v>
      </c>
      <c r="C12" s="176">
        <v>1124</v>
      </c>
      <c r="D12" s="176">
        <v>9776</v>
      </c>
      <c r="E12" s="569">
        <v>8702</v>
      </c>
      <c r="F12" s="178">
        <f t="shared" si="1"/>
        <v>5.7341087644117943</v>
      </c>
      <c r="G12" s="178">
        <f t="shared" si="0"/>
        <v>49.872461993674115</v>
      </c>
      <c r="H12" s="179">
        <f t="shared" si="0"/>
        <v>44.393429241914092</v>
      </c>
      <c r="I12" s="402">
        <v>19466</v>
      </c>
      <c r="J12" s="176">
        <v>1076</v>
      </c>
      <c r="K12" s="176">
        <v>9719</v>
      </c>
      <c r="L12" s="569">
        <v>8671</v>
      </c>
      <c r="M12" s="178">
        <v>5.5275865611836021</v>
      </c>
      <c r="N12" s="178">
        <v>49.928079728757837</v>
      </c>
      <c r="O12" s="464">
        <v>44.544333710058567</v>
      </c>
      <c r="P12" s="180">
        <v>136</v>
      </c>
      <c r="Q12" s="176">
        <v>48</v>
      </c>
      <c r="R12" s="176">
        <v>57</v>
      </c>
      <c r="S12" s="569">
        <v>31</v>
      </c>
      <c r="T12" s="473">
        <v>35.294117647058826</v>
      </c>
      <c r="U12" s="474">
        <v>41.911764705882355</v>
      </c>
      <c r="V12" s="181">
        <v>22.794117647058822</v>
      </c>
    </row>
    <row r="13" spans="1:23">
      <c r="A13" s="245" t="s">
        <v>12</v>
      </c>
      <c r="B13" s="174">
        <v>54389</v>
      </c>
      <c r="C13" s="170">
        <v>17578</v>
      </c>
      <c r="D13" s="170">
        <v>6113</v>
      </c>
      <c r="E13" s="570">
        <v>30698</v>
      </c>
      <c r="F13" s="172">
        <f t="shared" si="1"/>
        <v>32.319035099008993</v>
      </c>
      <c r="G13" s="172">
        <f t="shared" si="0"/>
        <v>11.239405026751733</v>
      </c>
      <c r="H13" s="173">
        <f t="shared" si="0"/>
        <v>56.441559874239275</v>
      </c>
      <c r="I13" s="403">
        <v>53686</v>
      </c>
      <c r="J13" s="170">
        <v>17182</v>
      </c>
      <c r="K13" s="170">
        <v>5959</v>
      </c>
      <c r="L13" s="570">
        <v>30545</v>
      </c>
      <c r="M13" s="172">
        <v>32.004619453861345</v>
      </c>
      <c r="N13" s="172">
        <v>11.099728048280744</v>
      </c>
      <c r="O13" s="465">
        <v>56.895652497857917</v>
      </c>
      <c r="P13" s="174">
        <v>703</v>
      </c>
      <c r="Q13" s="470">
        <v>396</v>
      </c>
      <c r="R13" s="470">
        <v>154</v>
      </c>
      <c r="S13" s="574">
        <v>153</v>
      </c>
      <c r="T13" s="471">
        <v>56.330014224751068</v>
      </c>
      <c r="U13" s="472">
        <v>21.906116642958747</v>
      </c>
      <c r="V13" s="483">
        <v>21.763869132290186</v>
      </c>
    </row>
    <row r="14" spans="1:23">
      <c r="A14" s="246" t="s">
        <v>13</v>
      </c>
      <c r="B14" s="180">
        <v>195127</v>
      </c>
      <c r="C14" s="176">
        <v>16299</v>
      </c>
      <c r="D14" s="176">
        <v>63347</v>
      </c>
      <c r="E14" s="569">
        <v>115481</v>
      </c>
      <c r="F14" s="178">
        <f t="shared" si="1"/>
        <v>8.3530213655721663</v>
      </c>
      <c r="G14" s="178">
        <f t="shared" si="0"/>
        <v>32.464497481127673</v>
      </c>
      <c r="H14" s="179">
        <f t="shared" si="0"/>
        <v>59.182481153300159</v>
      </c>
      <c r="I14" s="402">
        <v>194388</v>
      </c>
      <c r="J14" s="176">
        <v>15995</v>
      </c>
      <c r="K14" s="176">
        <v>63139</v>
      </c>
      <c r="L14" s="569">
        <v>115254</v>
      </c>
      <c r="M14" s="178">
        <v>8.2283885836574271</v>
      </c>
      <c r="N14" s="178">
        <v>32.480914459740312</v>
      </c>
      <c r="O14" s="464">
        <v>59.290696956602261</v>
      </c>
      <c r="P14" s="180">
        <v>739</v>
      </c>
      <c r="Q14" s="176">
        <v>304</v>
      </c>
      <c r="R14" s="176">
        <v>208</v>
      </c>
      <c r="S14" s="569">
        <v>227</v>
      </c>
      <c r="T14" s="473">
        <v>41.136671177266578</v>
      </c>
      <c r="U14" s="474">
        <v>28.146143437077132</v>
      </c>
      <c r="V14" s="181">
        <v>30.717185385656293</v>
      </c>
    </row>
    <row r="15" spans="1:23">
      <c r="A15" s="245" t="s">
        <v>14</v>
      </c>
      <c r="B15" s="174">
        <v>49234</v>
      </c>
      <c r="C15" s="170">
        <v>474</v>
      </c>
      <c r="D15" s="170">
        <v>11649</v>
      </c>
      <c r="E15" s="570">
        <v>37111</v>
      </c>
      <c r="F15" s="172">
        <f t="shared" si="1"/>
        <v>0.96274931957590282</v>
      </c>
      <c r="G15" s="172">
        <f t="shared" si="0"/>
        <v>23.660478531096395</v>
      </c>
      <c r="H15" s="173">
        <f t="shared" si="0"/>
        <v>75.376772149327692</v>
      </c>
      <c r="I15" s="403">
        <v>48666</v>
      </c>
      <c r="J15" s="170" t="s">
        <v>109</v>
      </c>
      <c r="K15" s="170" t="s">
        <v>109</v>
      </c>
      <c r="L15" s="570">
        <v>36711</v>
      </c>
      <c r="M15" s="172" t="s">
        <v>109</v>
      </c>
      <c r="N15" s="172" t="s">
        <v>109</v>
      </c>
      <c r="O15" s="465">
        <v>75.43459499445197</v>
      </c>
      <c r="P15" s="174">
        <v>568</v>
      </c>
      <c r="Q15" s="170" t="s">
        <v>109</v>
      </c>
      <c r="R15" s="170" t="s">
        <v>109</v>
      </c>
      <c r="S15" s="574">
        <v>400</v>
      </c>
      <c r="T15" s="475" t="s">
        <v>109</v>
      </c>
      <c r="U15" s="476" t="s">
        <v>109</v>
      </c>
      <c r="V15" s="483">
        <v>70.422535211267601</v>
      </c>
    </row>
    <row r="16" spans="1:23">
      <c r="A16" s="246" t="s">
        <v>15</v>
      </c>
      <c r="B16" s="180">
        <v>232960</v>
      </c>
      <c r="C16" s="176">
        <v>73375</v>
      </c>
      <c r="D16" s="176">
        <v>71584</v>
      </c>
      <c r="E16" s="569">
        <v>88001</v>
      </c>
      <c r="F16" s="178">
        <f t="shared" si="1"/>
        <v>31.496823489010989</v>
      </c>
      <c r="G16" s="178">
        <f t="shared" si="0"/>
        <v>30.728021978021978</v>
      </c>
      <c r="H16" s="179">
        <f t="shared" si="0"/>
        <v>37.775154532967029</v>
      </c>
      <c r="I16" s="402">
        <v>229923</v>
      </c>
      <c r="J16" s="176">
        <v>71478</v>
      </c>
      <c r="K16" s="176">
        <v>70948</v>
      </c>
      <c r="L16" s="569">
        <v>87497</v>
      </c>
      <c r="M16" s="178">
        <v>31.087798958781853</v>
      </c>
      <c r="N16" s="178">
        <v>30.85728700477986</v>
      </c>
      <c r="O16" s="464">
        <v>38.054914036438284</v>
      </c>
      <c r="P16" s="180">
        <v>3037</v>
      </c>
      <c r="Q16" s="176">
        <v>1897</v>
      </c>
      <c r="R16" s="176">
        <v>636</v>
      </c>
      <c r="S16" s="569">
        <v>504</v>
      </c>
      <c r="T16" s="473">
        <v>62.462956865327627</v>
      </c>
      <c r="U16" s="474">
        <v>20.941718801448797</v>
      </c>
      <c r="V16" s="181">
        <v>16.595324333223576</v>
      </c>
    </row>
    <row r="17" spans="1:22">
      <c r="A17" s="245" t="s">
        <v>16</v>
      </c>
      <c r="B17" s="174">
        <v>518583</v>
      </c>
      <c r="C17" s="170">
        <v>28363</v>
      </c>
      <c r="D17" s="170">
        <v>219081</v>
      </c>
      <c r="E17" s="570">
        <v>271139</v>
      </c>
      <c r="F17" s="172">
        <f t="shared" si="1"/>
        <v>5.4693269929789441</v>
      </c>
      <c r="G17" s="172">
        <f t="shared" si="0"/>
        <v>42.24608211221733</v>
      </c>
      <c r="H17" s="173">
        <f t="shared" si="0"/>
        <v>52.284590894803728</v>
      </c>
      <c r="I17" s="403">
        <v>513486</v>
      </c>
      <c r="J17" s="170">
        <v>26928</v>
      </c>
      <c r="K17" s="170">
        <v>217332</v>
      </c>
      <c r="L17" s="570">
        <v>269226</v>
      </c>
      <c r="M17" s="172">
        <v>5.3</v>
      </c>
      <c r="N17" s="172">
        <v>42.324815087461005</v>
      </c>
      <c r="O17" s="465">
        <v>52.431030252041921</v>
      </c>
      <c r="P17" s="174">
        <v>5097</v>
      </c>
      <c r="Q17" s="470">
        <v>1435</v>
      </c>
      <c r="R17" s="470">
        <v>1749</v>
      </c>
      <c r="S17" s="574">
        <v>1913</v>
      </c>
      <c r="T17" s="471">
        <v>28.153815970178535</v>
      </c>
      <c r="U17" s="472">
        <v>34.314302530900534</v>
      </c>
      <c r="V17" s="483">
        <v>37.531881498920932</v>
      </c>
    </row>
    <row r="18" spans="1:22">
      <c r="A18" s="246" t="s">
        <v>17</v>
      </c>
      <c r="B18" s="180">
        <v>122641</v>
      </c>
      <c r="C18" s="176">
        <v>4632</v>
      </c>
      <c r="D18" s="176">
        <v>41466</v>
      </c>
      <c r="E18" s="569">
        <v>76543</v>
      </c>
      <c r="F18" s="178">
        <f t="shared" si="1"/>
        <v>3.7768772270284816</v>
      </c>
      <c r="G18" s="178">
        <f t="shared" si="0"/>
        <v>33.810878906727766</v>
      </c>
      <c r="H18" s="179">
        <f t="shared" si="0"/>
        <v>62.412243866243756</v>
      </c>
      <c r="I18" s="402">
        <v>122395</v>
      </c>
      <c r="J18" s="176">
        <v>4496</v>
      </c>
      <c r="K18" s="176">
        <v>41402</v>
      </c>
      <c r="L18" s="569">
        <v>76497</v>
      </c>
      <c r="M18" s="178">
        <v>3.6733526696351979</v>
      </c>
      <c r="N18" s="178">
        <v>33.826545202009882</v>
      </c>
      <c r="O18" s="464">
        <v>62.500102128354918</v>
      </c>
      <c r="P18" s="180">
        <v>246</v>
      </c>
      <c r="Q18" s="176">
        <v>136</v>
      </c>
      <c r="R18" s="176">
        <v>64</v>
      </c>
      <c r="S18" s="569">
        <v>46</v>
      </c>
      <c r="T18" s="473">
        <v>55.284552845528459</v>
      </c>
      <c r="U18" s="474">
        <v>26.016260162601629</v>
      </c>
      <c r="V18" s="181">
        <v>18.699186991869919</v>
      </c>
    </row>
    <row r="19" spans="1:22">
      <c r="A19" s="245" t="s">
        <v>18</v>
      </c>
      <c r="B19" s="174">
        <v>26758</v>
      </c>
      <c r="C19" s="170">
        <v>508</v>
      </c>
      <c r="D19" s="170">
        <v>10542</v>
      </c>
      <c r="E19" s="570">
        <v>15708</v>
      </c>
      <c r="F19" s="172">
        <f t="shared" si="1"/>
        <v>1.8984976455639437</v>
      </c>
      <c r="G19" s="172">
        <f t="shared" si="0"/>
        <v>39.397563345541521</v>
      </c>
      <c r="H19" s="173">
        <f t="shared" si="0"/>
        <v>58.703939008894537</v>
      </c>
      <c r="I19" s="403">
        <v>26650</v>
      </c>
      <c r="J19" s="170">
        <v>470</v>
      </c>
      <c r="K19" s="170">
        <v>10495</v>
      </c>
      <c r="L19" s="570">
        <v>15685</v>
      </c>
      <c r="M19" s="172">
        <v>1.7636022514071295</v>
      </c>
      <c r="N19" s="172">
        <v>39.380863039399628</v>
      </c>
      <c r="O19" s="465">
        <v>58.85553470919325</v>
      </c>
      <c r="P19" s="174">
        <v>108</v>
      </c>
      <c r="Q19" s="470">
        <v>38</v>
      </c>
      <c r="R19" s="470">
        <v>47</v>
      </c>
      <c r="S19" s="574">
        <v>23</v>
      </c>
      <c r="T19" s="471">
        <v>35.185185185185183</v>
      </c>
      <c r="U19" s="472">
        <v>43.518518518518519</v>
      </c>
      <c r="V19" s="483">
        <v>21.296296296296298</v>
      </c>
    </row>
    <row r="20" spans="1:22">
      <c r="A20" s="246" t="s">
        <v>19</v>
      </c>
      <c r="B20" s="180">
        <v>133429</v>
      </c>
      <c r="C20" s="176">
        <v>2631</v>
      </c>
      <c r="D20" s="176">
        <v>14710</v>
      </c>
      <c r="E20" s="569">
        <v>116088</v>
      </c>
      <c r="F20" s="178">
        <f t="shared" si="1"/>
        <v>1.9718352082380892</v>
      </c>
      <c r="G20" s="178">
        <f t="shared" si="0"/>
        <v>11.024589856777762</v>
      </c>
      <c r="H20" s="179">
        <f t="shared" si="0"/>
        <v>87.003574934984158</v>
      </c>
      <c r="I20" s="402">
        <v>133127</v>
      </c>
      <c r="J20" s="176">
        <v>2631</v>
      </c>
      <c r="K20" s="176">
        <v>14686</v>
      </c>
      <c r="L20" s="569">
        <v>115810</v>
      </c>
      <c r="M20" s="178">
        <v>1.9763083371517423</v>
      </c>
      <c r="N20" s="178">
        <v>11.031571356674453</v>
      </c>
      <c r="O20" s="464">
        <v>86.992120306173803</v>
      </c>
      <c r="P20" s="180">
        <v>302</v>
      </c>
      <c r="Q20" s="176">
        <v>0</v>
      </c>
      <c r="R20" s="176">
        <v>24</v>
      </c>
      <c r="S20" s="569">
        <v>278</v>
      </c>
      <c r="T20" s="473">
        <v>0</v>
      </c>
      <c r="U20" s="474">
        <v>7.9470198675496695</v>
      </c>
      <c r="V20" s="181">
        <v>92.05298013245033</v>
      </c>
    </row>
    <row r="21" spans="1:22">
      <c r="A21" s="245" t="s">
        <v>20</v>
      </c>
      <c r="B21" s="174">
        <v>63777</v>
      </c>
      <c r="C21" s="170">
        <v>3134</v>
      </c>
      <c r="D21" s="170">
        <v>5027</v>
      </c>
      <c r="E21" s="570">
        <v>55616</v>
      </c>
      <c r="F21" s="172">
        <f t="shared" si="1"/>
        <v>4.9139972090251973</v>
      </c>
      <c r="G21" s="172">
        <f t="shared" si="0"/>
        <v>7.8821518729322486</v>
      </c>
      <c r="H21" s="173">
        <f t="shared" si="0"/>
        <v>87.203850918042562</v>
      </c>
      <c r="I21" s="403">
        <v>63644</v>
      </c>
      <c r="J21" s="170" t="s">
        <v>109</v>
      </c>
      <c r="K21" s="170" t="s">
        <v>109</v>
      </c>
      <c r="L21" s="570">
        <v>55499</v>
      </c>
      <c r="M21" s="172" t="s">
        <v>109</v>
      </c>
      <c r="N21" s="172" t="s">
        <v>109</v>
      </c>
      <c r="O21" s="465">
        <v>87.202250015712394</v>
      </c>
      <c r="P21" s="174">
        <v>133</v>
      </c>
      <c r="Q21" s="170" t="s">
        <v>109</v>
      </c>
      <c r="R21" s="170" t="s">
        <v>109</v>
      </c>
      <c r="S21" s="574">
        <v>117</v>
      </c>
      <c r="T21" s="475" t="s">
        <v>109</v>
      </c>
      <c r="U21" s="476" t="s">
        <v>109</v>
      </c>
      <c r="V21" s="483">
        <v>87.969924812030072</v>
      </c>
    </row>
    <row r="22" spans="1:22">
      <c r="A22" s="246" t="s">
        <v>21</v>
      </c>
      <c r="B22" s="180">
        <v>85185</v>
      </c>
      <c r="C22" s="176">
        <v>21392</v>
      </c>
      <c r="D22" s="176">
        <v>29365</v>
      </c>
      <c r="E22" s="569">
        <v>34428</v>
      </c>
      <c r="F22" s="178">
        <f t="shared" si="1"/>
        <v>25.112402418266129</v>
      </c>
      <c r="G22" s="178">
        <f t="shared" si="0"/>
        <v>34.472031460937956</v>
      </c>
      <c r="H22" s="179">
        <f t="shared" si="0"/>
        <v>40.415566120795916</v>
      </c>
      <c r="I22" s="402">
        <v>84002</v>
      </c>
      <c r="J22" s="176">
        <v>20923</v>
      </c>
      <c r="K22" s="176">
        <v>28958</v>
      </c>
      <c r="L22" s="569">
        <v>34121</v>
      </c>
      <c r="M22" s="178">
        <v>24.907740291897813</v>
      </c>
      <c r="N22" s="178">
        <v>34.472988738363377</v>
      </c>
      <c r="O22" s="464">
        <v>40.619270969738814</v>
      </c>
      <c r="P22" s="180">
        <v>1183</v>
      </c>
      <c r="Q22" s="176">
        <v>469</v>
      </c>
      <c r="R22" s="176">
        <v>407</v>
      </c>
      <c r="S22" s="569">
        <v>307</v>
      </c>
      <c r="T22" s="473">
        <v>39.644970414201183</v>
      </c>
      <c r="U22" s="474">
        <v>34.404057480980562</v>
      </c>
      <c r="V22" s="181">
        <v>25.950972104818259</v>
      </c>
    </row>
    <row r="23" spans="1:22" ht="15" thickBot="1">
      <c r="A23" s="245" t="s">
        <v>22</v>
      </c>
      <c r="B23" s="186">
        <v>65603</v>
      </c>
      <c r="C23" s="182">
        <v>830</v>
      </c>
      <c r="D23" s="182">
        <v>1643</v>
      </c>
      <c r="E23" s="571">
        <v>63130</v>
      </c>
      <c r="F23" s="184">
        <f t="shared" si="1"/>
        <v>1.2651860433211897</v>
      </c>
      <c r="G23" s="184">
        <f t="shared" si="0"/>
        <v>2.5044586375623066</v>
      </c>
      <c r="H23" s="185">
        <f t="shared" si="0"/>
        <v>96.230355319116498</v>
      </c>
      <c r="I23" s="404">
        <v>65583</v>
      </c>
      <c r="J23" s="182" t="s">
        <v>109</v>
      </c>
      <c r="K23" s="182" t="s">
        <v>109</v>
      </c>
      <c r="L23" s="571">
        <v>63117</v>
      </c>
      <c r="M23" s="184" t="s">
        <v>109</v>
      </c>
      <c r="N23" s="184" t="s">
        <v>109</v>
      </c>
      <c r="O23" s="466">
        <v>96.239879236997396</v>
      </c>
      <c r="P23" s="186">
        <v>20</v>
      </c>
      <c r="Q23" s="182" t="s">
        <v>109</v>
      </c>
      <c r="R23" s="182" t="s">
        <v>109</v>
      </c>
      <c r="S23" s="571">
        <v>13</v>
      </c>
      <c r="T23" s="477" t="s">
        <v>109</v>
      </c>
      <c r="U23" s="478" t="s">
        <v>109</v>
      </c>
      <c r="V23" s="484">
        <v>65</v>
      </c>
    </row>
    <row r="24" spans="1:22">
      <c r="A24" s="247" t="s">
        <v>110</v>
      </c>
      <c r="B24" s="160">
        <v>1984266</v>
      </c>
      <c r="C24" s="161">
        <v>250424</v>
      </c>
      <c r="D24" s="161">
        <v>844062</v>
      </c>
      <c r="E24" s="440">
        <v>889780</v>
      </c>
      <c r="F24" s="360">
        <f t="shared" si="1"/>
        <v>12.620485358313854</v>
      </c>
      <c r="G24" s="188">
        <f t="shared" si="1"/>
        <v>42.537744435473876</v>
      </c>
      <c r="H24" s="128">
        <f t="shared" si="1"/>
        <v>44.841770206212274</v>
      </c>
      <c r="I24" s="374">
        <v>1969924</v>
      </c>
      <c r="J24" s="161">
        <v>244027</v>
      </c>
      <c r="K24" s="161">
        <v>839968</v>
      </c>
      <c r="L24" s="440">
        <v>885929</v>
      </c>
      <c r="M24" s="376">
        <v>12.387635259025222</v>
      </c>
      <c r="N24" s="188">
        <v>42.639614523199882</v>
      </c>
      <c r="O24" s="128">
        <v>44.972750217774902</v>
      </c>
      <c r="P24" s="126">
        <v>14342</v>
      </c>
      <c r="Q24" s="161">
        <v>6397</v>
      </c>
      <c r="R24" s="161">
        <v>4094</v>
      </c>
      <c r="S24" s="440">
        <f>SUM(S8:S9,S12,S13,S14,S16,S17,S18,S19,S22)</f>
        <v>3851</v>
      </c>
      <c r="T24" s="360">
        <v>44.603263143215734</v>
      </c>
      <c r="U24" s="376">
        <v>28.545530609398966</v>
      </c>
      <c r="V24" s="127">
        <v>26.851206247385299</v>
      </c>
    </row>
    <row r="25" spans="1:22">
      <c r="A25" s="248" t="s">
        <v>111</v>
      </c>
      <c r="B25" s="191">
        <v>504347</v>
      </c>
      <c r="C25" s="189">
        <v>9357</v>
      </c>
      <c r="D25" s="189">
        <v>94032</v>
      </c>
      <c r="E25" s="444">
        <v>400958</v>
      </c>
      <c r="F25" s="361">
        <f t="shared" si="1"/>
        <v>1.8552702801840797</v>
      </c>
      <c r="G25" s="190">
        <f t="shared" si="1"/>
        <v>18.644306400157035</v>
      </c>
      <c r="H25" s="131">
        <f t="shared" si="1"/>
        <v>79.500423319658893</v>
      </c>
      <c r="I25" s="379">
        <v>501268</v>
      </c>
      <c r="J25" s="189">
        <v>9315</v>
      </c>
      <c r="K25" s="189">
        <v>93131</v>
      </c>
      <c r="L25" s="444">
        <v>398822</v>
      </c>
      <c r="M25" s="380">
        <v>1.8582873831962146</v>
      </c>
      <c r="N25" s="190">
        <v>18.579083444385038</v>
      </c>
      <c r="O25" s="131">
        <v>79.562629172418738</v>
      </c>
      <c r="P25" s="129">
        <v>3079</v>
      </c>
      <c r="Q25" s="189">
        <v>42</v>
      </c>
      <c r="R25" s="189">
        <v>901</v>
      </c>
      <c r="S25" s="444">
        <f>SUM(S10,S11,S15,S20,S21,S23)</f>
        <v>2136</v>
      </c>
      <c r="T25" s="361">
        <v>1.3640792465086067</v>
      </c>
      <c r="U25" s="380">
        <v>29.262747645339399</v>
      </c>
      <c r="V25" s="130">
        <v>69.373173108152002</v>
      </c>
    </row>
    <row r="26" spans="1:22" ht="15" thickBot="1">
      <c r="A26" s="249" t="s">
        <v>1</v>
      </c>
      <c r="B26" s="194">
        <v>2488613</v>
      </c>
      <c r="C26" s="192">
        <v>259781</v>
      </c>
      <c r="D26" s="192">
        <v>938094</v>
      </c>
      <c r="E26" s="448">
        <v>1290738</v>
      </c>
      <c r="F26" s="362">
        <f t="shared" si="1"/>
        <v>10.438786585137986</v>
      </c>
      <c r="G26" s="193">
        <f t="shared" si="1"/>
        <v>37.695455259616502</v>
      </c>
      <c r="H26" s="134">
        <f t="shared" si="1"/>
        <v>51.865758155245508</v>
      </c>
      <c r="I26" s="382">
        <v>2471192</v>
      </c>
      <c r="J26" s="192">
        <v>253342</v>
      </c>
      <c r="K26" s="192">
        <v>933099</v>
      </c>
      <c r="L26" s="448">
        <v>1284751</v>
      </c>
      <c r="M26" s="384">
        <v>10.251813699623503</v>
      </c>
      <c r="N26" s="193">
        <v>37.759065260813408</v>
      </c>
      <c r="O26" s="134">
        <v>51.989121039563088</v>
      </c>
      <c r="P26" s="132">
        <v>17421</v>
      </c>
      <c r="Q26" s="192">
        <v>6439</v>
      </c>
      <c r="R26" s="192">
        <v>4995</v>
      </c>
      <c r="S26" s="448">
        <f t="shared" ref="S26" si="2">SUM(S8:S23)</f>
        <v>5987</v>
      </c>
      <c r="T26" s="362">
        <v>36.9611388554044</v>
      </c>
      <c r="U26" s="384">
        <v>28.67229206130532</v>
      </c>
      <c r="V26" s="133">
        <v>34.36656908329028</v>
      </c>
    </row>
    <row r="27" spans="1:22">
      <c r="A27" s="679" t="s">
        <v>112</v>
      </c>
      <c r="B27" s="679"/>
      <c r="C27" s="679"/>
      <c r="D27" s="679"/>
      <c r="E27" s="679"/>
      <c r="F27" s="679"/>
      <c r="G27" s="679"/>
      <c r="H27" s="679"/>
      <c r="I27" s="679"/>
      <c r="J27" s="679"/>
      <c r="K27" s="679"/>
      <c r="L27" s="679"/>
      <c r="M27" s="679"/>
      <c r="N27" s="679"/>
      <c r="O27" s="679"/>
      <c r="P27" s="679"/>
      <c r="Q27" s="679"/>
      <c r="R27" s="679"/>
      <c r="S27" s="679"/>
      <c r="T27" s="137"/>
      <c r="U27" s="137"/>
      <c r="V27" s="137"/>
    </row>
    <row r="28" spans="1:22">
      <c r="A28" s="676" t="s">
        <v>113</v>
      </c>
      <c r="B28" s="676"/>
      <c r="C28" s="676"/>
      <c r="D28" s="676"/>
      <c r="E28" s="676"/>
      <c r="F28" s="676"/>
      <c r="G28" s="676"/>
      <c r="H28" s="676"/>
      <c r="I28" s="676"/>
      <c r="J28" s="676"/>
      <c r="K28" s="676"/>
      <c r="L28" s="676"/>
      <c r="M28" s="676"/>
      <c r="N28" s="676"/>
      <c r="O28" s="676"/>
      <c r="P28" s="676"/>
      <c r="Q28" s="676"/>
      <c r="R28" s="676"/>
      <c r="S28" s="676"/>
      <c r="T28" s="676"/>
      <c r="U28" s="676"/>
      <c r="V28" s="676"/>
    </row>
    <row r="29" spans="1:22">
      <c r="A29" s="137"/>
      <c r="B29" s="137"/>
      <c r="C29" s="137"/>
      <c r="D29" s="137"/>
      <c r="E29" s="137"/>
      <c r="F29" s="137"/>
      <c r="G29" s="137"/>
      <c r="H29" s="137"/>
      <c r="I29" s="137"/>
      <c r="J29" s="137"/>
      <c r="K29" s="137"/>
      <c r="L29" s="137"/>
      <c r="M29" s="137"/>
      <c r="N29" s="137"/>
      <c r="O29" s="137"/>
      <c r="P29" s="137"/>
      <c r="Q29" s="137"/>
      <c r="R29" s="137"/>
      <c r="S29" s="137"/>
      <c r="T29" s="137"/>
      <c r="U29" s="137"/>
      <c r="V29" s="137"/>
    </row>
    <row r="30" spans="1:22">
      <c r="A30" s="137"/>
      <c r="B30" s="137"/>
      <c r="C30" s="137"/>
      <c r="D30" s="137"/>
      <c r="E30" s="137"/>
      <c r="F30" s="137"/>
      <c r="G30" s="137"/>
      <c r="H30" s="137"/>
      <c r="I30" s="137"/>
      <c r="J30" s="137"/>
      <c r="K30" s="137"/>
      <c r="L30" s="137"/>
      <c r="M30" s="137"/>
      <c r="N30" s="137"/>
      <c r="O30" s="137"/>
      <c r="P30" s="137"/>
      <c r="Q30" s="137"/>
      <c r="R30" s="137"/>
      <c r="S30" s="137"/>
      <c r="T30" s="137"/>
      <c r="U30" s="137"/>
      <c r="V30" s="137"/>
    </row>
    <row r="31" spans="1:22">
      <c r="A31" s="137"/>
      <c r="B31" s="137"/>
      <c r="C31" s="137"/>
      <c r="D31" s="137"/>
      <c r="E31" s="137"/>
      <c r="F31" s="137"/>
      <c r="G31" s="137"/>
      <c r="H31" s="137"/>
      <c r="I31" s="137"/>
      <c r="J31" s="137"/>
      <c r="K31" s="137"/>
      <c r="L31" s="137"/>
      <c r="M31" s="137"/>
      <c r="N31" s="137"/>
      <c r="O31" s="137"/>
      <c r="P31" s="137"/>
      <c r="Q31" s="137"/>
      <c r="R31" s="137"/>
      <c r="S31" s="137"/>
      <c r="T31" s="137"/>
      <c r="U31" s="137"/>
      <c r="V31" s="137"/>
    </row>
    <row r="32" spans="1:22">
      <c r="A32" s="137"/>
      <c r="B32" s="137"/>
      <c r="C32" s="137"/>
      <c r="D32" s="137"/>
      <c r="E32" s="137"/>
      <c r="F32" s="137"/>
      <c r="G32" s="137"/>
      <c r="H32" s="137"/>
      <c r="I32" s="137"/>
      <c r="J32" s="137"/>
      <c r="K32" s="137"/>
      <c r="L32" s="137"/>
      <c r="M32" s="481"/>
      <c r="N32" s="137"/>
      <c r="O32" s="137"/>
      <c r="P32" s="137"/>
      <c r="Q32" s="137"/>
      <c r="R32" s="137"/>
      <c r="S32" s="137"/>
      <c r="T32" s="137"/>
      <c r="U32" s="137"/>
      <c r="V32" s="137"/>
    </row>
    <row r="33" spans="1:22">
      <c r="A33" s="137"/>
      <c r="B33" s="137"/>
      <c r="C33" s="137"/>
      <c r="D33" s="137"/>
      <c r="E33" s="137"/>
      <c r="F33" s="137"/>
      <c r="G33" s="137"/>
      <c r="H33" s="137"/>
      <c r="I33" s="137"/>
      <c r="J33" s="137"/>
      <c r="K33" s="137"/>
      <c r="L33" s="137"/>
      <c r="M33" s="137"/>
      <c r="N33" s="137"/>
      <c r="O33" s="137"/>
      <c r="P33" s="137"/>
      <c r="Q33" s="137"/>
      <c r="R33" s="137"/>
      <c r="S33" s="137"/>
      <c r="T33" s="137"/>
      <c r="U33" s="137"/>
      <c r="V33" s="137"/>
    </row>
    <row r="34" spans="1:22">
      <c r="A34" s="137"/>
      <c r="B34" s="137"/>
      <c r="C34" s="137"/>
      <c r="D34" s="137"/>
      <c r="E34" s="137"/>
      <c r="F34" s="137"/>
      <c r="G34" s="137"/>
      <c r="H34" s="137"/>
      <c r="I34" s="137"/>
      <c r="J34" s="137"/>
      <c r="K34" s="137"/>
      <c r="L34" s="137"/>
      <c r="M34" s="137"/>
      <c r="N34" s="137"/>
      <c r="O34" s="137"/>
      <c r="P34" s="137"/>
      <c r="Q34" s="137"/>
      <c r="R34" s="137"/>
      <c r="S34" s="137"/>
      <c r="T34" s="137"/>
      <c r="U34" s="137"/>
      <c r="V34" s="137"/>
    </row>
  </sheetData>
  <mergeCells count="17">
    <mergeCell ref="P7:S7"/>
    <mergeCell ref="T7:V7"/>
    <mergeCell ref="A28:V28"/>
    <mergeCell ref="A27:S27"/>
    <mergeCell ref="A1:V1"/>
    <mergeCell ref="A4:A7"/>
    <mergeCell ref="B4:V4"/>
    <mergeCell ref="B5:B6"/>
    <mergeCell ref="C5:H5"/>
    <mergeCell ref="I5:I6"/>
    <mergeCell ref="J5:O5"/>
    <mergeCell ref="P5:P6"/>
    <mergeCell ref="Q5:V5"/>
    <mergeCell ref="B7:E7"/>
    <mergeCell ref="F7:H7"/>
    <mergeCell ref="I7:L7"/>
    <mergeCell ref="M7:O7"/>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V24"/>
  <sheetViews>
    <sheetView zoomScaleNormal="100" workbookViewId="0">
      <selection activeCell="A29" sqref="A29"/>
    </sheetView>
  </sheetViews>
  <sheetFormatPr baseColWidth="10" defaultRowHeight="15"/>
  <cols>
    <col min="1" max="1" width="37.85546875" customWidth="1"/>
    <col min="2" max="2" width="26.85546875" customWidth="1"/>
    <col min="4" max="4" width="23.7109375" customWidth="1"/>
    <col min="6" max="6" width="22.85546875" customWidth="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c r="A2" s="633"/>
      <c r="B2" s="633"/>
      <c r="C2" s="633"/>
      <c r="D2" s="633"/>
      <c r="E2" s="633"/>
    </row>
    <row r="3" spans="1:22">
      <c r="A3" s="635" t="s">
        <v>268</v>
      </c>
      <c r="B3" s="635"/>
      <c r="C3" s="635"/>
      <c r="D3" s="635"/>
      <c r="E3" s="635"/>
      <c r="F3" s="635"/>
      <c r="G3" s="635"/>
      <c r="H3" s="635"/>
      <c r="I3" s="635"/>
    </row>
    <row r="4" spans="1:22">
      <c r="A4" s="114"/>
      <c r="B4" s="637" t="s">
        <v>66</v>
      </c>
      <c r="C4" s="637"/>
      <c r="D4" s="637" t="s">
        <v>67</v>
      </c>
      <c r="E4" s="637"/>
      <c r="F4" s="638" t="s">
        <v>65</v>
      </c>
      <c r="G4" s="638"/>
      <c r="H4" s="638" t="s">
        <v>64</v>
      </c>
      <c r="I4" s="639"/>
    </row>
    <row r="5" spans="1:22" ht="15.75" thickBot="1">
      <c r="A5" s="72"/>
      <c r="B5" s="73" t="s">
        <v>74</v>
      </c>
      <c r="C5" s="73" t="s">
        <v>26</v>
      </c>
      <c r="D5" s="73" t="s">
        <v>74</v>
      </c>
      <c r="E5" s="73" t="s">
        <v>26</v>
      </c>
      <c r="F5" s="71" t="s">
        <v>74</v>
      </c>
      <c r="G5" s="73" t="s">
        <v>26</v>
      </c>
      <c r="H5" s="206" t="s">
        <v>74</v>
      </c>
      <c r="I5" s="207" t="s">
        <v>26</v>
      </c>
    </row>
    <row r="6" spans="1:22">
      <c r="A6" s="70" t="s">
        <v>7</v>
      </c>
      <c r="B6" s="69">
        <v>74.413050783191011</v>
      </c>
      <c r="C6" s="68">
        <v>2.1818758185475606</v>
      </c>
      <c r="D6" s="67">
        <v>8.8337276874150419</v>
      </c>
      <c r="E6" s="214">
        <v>1.3177674872699896</v>
      </c>
      <c r="F6" s="69">
        <v>12.205779861323457</v>
      </c>
      <c r="G6" s="66">
        <v>1.6929756191489758</v>
      </c>
      <c r="H6" s="67">
        <v>4.5474416680704826</v>
      </c>
      <c r="I6" s="66">
        <v>1.0604334754943168</v>
      </c>
    </row>
    <row r="7" spans="1:22">
      <c r="A7" s="33" t="s">
        <v>8</v>
      </c>
      <c r="B7" s="34">
        <v>78.819374315861594</v>
      </c>
      <c r="C7" s="42">
        <v>2.0215623620650152</v>
      </c>
      <c r="D7" s="36">
        <v>5.7265039790171768</v>
      </c>
      <c r="E7" s="215">
        <v>1.1204716877294782</v>
      </c>
      <c r="F7" s="34">
        <v>11.715073724400165</v>
      </c>
      <c r="G7" s="65">
        <v>1.609503542858514</v>
      </c>
      <c r="H7" s="36">
        <v>3.7390479807210717</v>
      </c>
      <c r="I7" s="65">
        <v>0.94337812085293971</v>
      </c>
    </row>
    <row r="8" spans="1:22">
      <c r="A8" s="31" t="s">
        <v>9</v>
      </c>
      <c r="B8" s="32">
        <v>78.782619709072193</v>
      </c>
      <c r="C8" s="41">
        <v>2.096765865550573</v>
      </c>
      <c r="D8" s="64">
        <v>3.0146383412599946</v>
      </c>
      <c r="E8" s="216">
        <v>0.80582513304269987</v>
      </c>
      <c r="F8" s="32">
        <v>14.218232598028264</v>
      </c>
      <c r="G8" s="63">
        <v>1.8188384880924506</v>
      </c>
      <c r="H8" s="64">
        <v>3.9845093516395549</v>
      </c>
      <c r="I8" s="63">
        <v>1.0556877862519687</v>
      </c>
    </row>
    <row r="9" spans="1:22">
      <c r="A9" s="33" t="s">
        <v>10</v>
      </c>
      <c r="B9" s="34">
        <v>79.755533094927799</v>
      </c>
      <c r="C9" s="42">
        <v>1.7388378633788795</v>
      </c>
      <c r="D9" s="36">
        <v>7.0611855329805007</v>
      </c>
      <c r="E9" s="215">
        <v>1.0769659098287148</v>
      </c>
      <c r="F9" s="34">
        <v>10.964030174422307</v>
      </c>
      <c r="G9" s="65">
        <v>1.3854592990899175</v>
      </c>
      <c r="H9" s="36">
        <v>2.2192511976693909</v>
      </c>
      <c r="I9" s="65">
        <v>0.61799689563665172</v>
      </c>
    </row>
    <row r="10" spans="1:22">
      <c r="A10" s="31" t="s">
        <v>11</v>
      </c>
      <c r="B10" s="32">
        <v>79.464584137467298</v>
      </c>
      <c r="C10" s="41">
        <v>2.2461518802920315</v>
      </c>
      <c r="D10" s="64">
        <v>5.2150463226888686</v>
      </c>
      <c r="E10" s="216">
        <v>1.0898269727829342</v>
      </c>
      <c r="F10" s="32">
        <v>9.8352022560400219</v>
      </c>
      <c r="G10" s="63">
        <v>1.647437317007431</v>
      </c>
      <c r="H10" s="64">
        <v>5.4851672838038059</v>
      </c>
      <c r="I10" s="63">
        <v>1.3768692579906725</v>
      </c>
    </row>
    <row r="11" spans="1:22">
      <c r="A11" s="33" t="s">
        <v>12</v>
      </c>
      <c r="B11" s="34">
        <v>81.133558967110218</v>
      </c>
      <c r="C11" s="42">
        <v>1.6504472952059659</v>
      </c>
      <c r="D11" s="36">
        <v>4.4316687767503335</v>
      </c>
      <c r="E11" s="215">
        <v>0.86204836921414141</v>
      </c>
      <c r="F11" s="34">
        <v>11.881916795465171</v>
      </c>
      <c r="G11" s="65">
        <v>1.3662655396724699</v>
      </c>
      <c r="H11" s="36">
        <v>2.5528554606742682</v>
      </c>
      <c r="I11" s="65">
        <v>0.66907760306139985</v>
      </c>
    </row>
    <row r="12" spans="1:22">
      <c r="A12" s="31" t="s">
        <v>13</v>
      </c>
      <c r="B12" s="32">
        <v>75.750858062282362</v>
      </c>
      <c r="C12" s="41">
        <v>2.0560539955790968</v>
      </c>
      <c r="D12" s="64">
        <v>10.165218015219295</v>
      </c>
      <c r="E12" s="216">
        <v>1.477511125831666</v>
      </c>
      <c r="F12" s="32">
        <v>11.367669727748844</v>
      </c>
      <c r="G12" s="63">
        <v>1.4827118016616381</v>
      </c>
      <c r="H12" s="64">
        <v>2.7162541947495078</v>
      </c>
      <c r="I12" s="63">
        <v>0.78001422899089057</v>
      </c>
    </row>
    <row r="13" spans="1:22">
      <c r="A13" s="33" t="s">
        <v>14</v>
      </c>
      <c r="B13" s="34">
        <v>82.188833934091008</v>
      </c>
      <c r="C13" s="42">
        <v>1.6785112711218348</v>
      </c>
      <c r="D13" s="36">
        <v>6.9159688449341603</v>
      </c>
      <c r="E13" s="215">
        <v>1.0805371816627625</v>
      </c>
      <c r="F13" s="34">
        <v>9.8793900466314106</v>
      </c>
      <c r="G13" s="65">
        <v>1.3295841916803515</v>
      </c>
      <c r="H13" s="36">
        <v>1.015807174343422</v>
      </c>
      <c r="I13" s="65">
        <v>0.45207660776016489</v>
      </c>
    </row>
    <row r="14" spans="1:22">
      <c r="A14" s="31" t="s">
        <v>15</v>
      </c>
      <c r="B14" s="32">
        <v>75.900526556811599</v>
      </c>
      <c r="C14" s="41">
        <v>2.0054109945340164</v>
      </c>
      <c r="D14" s="64">
        <v>10.621901454716575</v>
      </c>
      <c r="E14" s="216">
        <v>1.4121630156281599</v>
      </c>
      <c r="F14" s="32">
        <v>10.729696500495916</v>
      </c>
      <c r="G14" s="63">
        <v>1.4656599346892947</v>
      </c>
      <c r="H14" s="64">
        <v>2.7478754879759157</v>
      </c>
      <c r="I14" s="63">
        <v>0.76058994268286362</v>
      </c>
    </row>
    <row r="15" spans="1:22">
      <c r="A15" s="33" t="s">
        <v>16</v>
      </c>
      <c r="B15" s="34">
        <v>71.451645952186709</v>
      </c>
      <c r="C15" s="42">
        <v>2.1807777294322546</v>
      </c>
      <c r="D15" s="36">
        <v>13.6967611416928</v>
      </c>
      <c r="E15" s="215">
        <v>1.5993295009572073</v>
      </c>
      <c r="F15" s="34">
        <v>11.122109243125564</v>
      </c>
      <c r="G15" s="65">
        <v>1.5433670073055925</v>
      </c>
      <c r="H15" s="36">
        <v>3.7294836629949244</v>
      </c>
      <c r="I15" s="65">
        <v>0.90214703997044832</v>
      </c>
    </row>
    <row r="16" spans="1:22">
      <c r="A16" s="31" t="s">
        <v>17</v>
      </c>
      <c r="B16" s="32">
        <v>86.665721856608712</v>
      </c>
      <c r="C16" s="41">
        <v>1.8725942024435716</v>
      </c>
      <c r="D16" s="64">
        <v>3.7881413687649945</v>
      </c>
      <c r="E16" s="216">
        <v>1.0827466032018431</v>
      </c>
      <c r="F16" s="32">
        <v>6.4491482408106346</v>
      </c>
      <c r="G16" s="63">
        <v>1.369616309994875</v>
      </c>
      <c r="H16" s="64">
        <v>3.0969885338156553</v>
      </c>
      <c r="I16" s="63">
        <v>0.89845909615385855</v>
      </c>
    </row>
    <row r="17" spans="1:9">
      <c r="A17" s="33" t="s">
        <v>18</v>
      </c>
      <c r="B17" s="34">
        <v>82.86603431252891</v>
      </c>
      <c r="C17" s="42">
        <v>2.2886844501293346</v>
      </c>
      <c r="D17" s="36">
        <v>5.5118860489264874</v>
      </c>
      <c r="E17" s="215">
        <v>1.1692159433754445</v>
      </c>
      <c r="F17" s="34">
        <v>9.7558605586797462</v>
      </c>
      <c r="G17" s="65">
        <v>1.9859093243247306</v>
      </c>
      <c r="H17" s="36">
        <v>1.8662190798648535</v>
      </c>
      <c r="I17" s="65">
        <v>0.67993128642373113</v>
      </c>
    </row>
    <row r="18" spans="1:9">
      <c r="A18" s="31" t="s">
        <v>19</v>
      </c>
      <c r="B18" s="32">
        <v>78.319172821056398</v>
      </c>
      <c r="C18" s="41">
        <v>1.76808915050565</v>
      </c>
      <c r="D18" s="64">
        <v>9.4186730697446919</v>
      </c>
      <c r="E18" s="216">
        <v>1.2629463316964269</v>
      </c>
      <c r="F18" s="32">
        <v>9.592260479552186</v>
      </c>
      <c r="G18" s="63">
        <v>1.2659735259115346</v>
      </c>
      <c r="H18" s="64">
        <v>2.6698936296467162</v>
      </c>
      <c r="I18" s="63">
        <v>0.67549070952448542</v>
      </c>
    </row>
    <row r="19" spans="1:9">
      <c r="A19" s="33" t="s">
        <v>20</v>
      </c>
      <c r="B19" s="34">
        <v>84.540782335848505</v>
      </c>
      <c r="C19" s="42">
        <v>1.5756000628698248</v>
      </c>
      <c r="D19" s="36">
        <v>2.5418331030974501</v>
      </c>
      <c r="E19" s="215">
        <v>0.67100500896140869</v>
      </c>
      <c r="F19" s="34">
        <v>10.816732250397836</v>
      </c>
      <c r="G19" s="65">
        <v>1.3566278180056985</v>
      </c>
      <c r="H19" s="36">
        <v>2.1006523106562076</v>
      </c>
      <c r="I19" s="65">
        <v>0.62976105309446018</v>
      </c>
    </row>
    <row r="20" spans="1:9">
      <c r="A20" s="31" t="s">
        <v>21</v>
      </c>
      <c r="B20" s="32">
        <v>71.219578619050935</v>
      </c>
      <c r="C20" s="41">
        <v>2.2782754524048547</v>
      </c>
      <c r="D20" s="64">
        <v>9.7754017269220945</v>
      </c>
      <c r="E20" s="216">
        <v>1.396551974342281</v>
      </c>
      <c r="F20" s="32">
        <v>15.045361912130902</v>
      </c>
      <c r="G20" s="63">
        <v>1.9091896551585985</v>
      </c>
      <c r="H20" s="64">
        <v>3.9596577418960637</v>
      </c>
      <c r="I20" s="63">
        <v>0.96998270484631299</v>
      </c>
    </row>
    <row r="21" spans="1:9" ht="15.75" thickBot="1">
      <c r="A21" s="62" t="s">
        <v>22</v>
      </c>
      <c r="B21" s="61">
        <v>82.69485101644706</v>
      </c>
      <c r="C21" s="60">
        <v>1.7641050598151033</v>
      </c>
      <c r="D21" s="59">
        <v>5.8971754465882862</v>
      </c>
      <c r="E21" s="217">
        <v>1.0814417308638313</v>
      </c>
      <c r="F21" s="61">
        <v>8.9717781989112524</v>
      </c>
      <c r="G21" s="58">
        <v>1.3423996224881312</v>
      </c>
      <c r="H21" s="59">
        <v>2.4361953380534009</v>
      </c>
      <c r="I21" s="58">
        <v>0.72349688590814087</v>
      </c>
    </row>
    <row r="22" spans="1:9" ht="15.75" thickBot="1">
      <c r="A22" s="57" t="s">
        <v>1</v>
      </c>
      <c r="B22" s="55">
        <v>76.82185729366887</v>
      </c>
      <c r="C22" s="56">
        <v>0.69042795073019303</v>
      </c>
      <c r="D22" s="55">
        <v>8.5944271100206358</v>
      </c>
      <c r="E22" s="218">
        <v>0.46167315859517966</v>
      </c>
      <c r="F22" s="213">
        <v>11.222116892325825</v>
      </c>
      <c r="G22" s="54">
        <v>0.5152757252201412</v>
      </c>
      <c r="H22" s="55">
        <v>3.3615987039846718</v>
      </c>
      <c r="I22" s="257">
        <v>0.29902498823711893</v>
      </c>
    </row>
    <row r="23" spans="1:9">
      <c r="A23" s="636" t="s">
        <v>63</v>
      </c>
      <c r="B23" s="636"/>
      <c r="C23" s="636"/>
      <c r="D23" s="636"/>
      <c r="E23" s="636"/>
    </row>
    <row r="24" spans="1:9">
      <c r="A24" s="110" t="s">
        <v>62</v>
      </c>
      <c r="B24" s="110"/>
      <c r="C24" s="110"/>
      <c r="D24" s="110"/>
      <c r="E24" s="110"/>
    </row>
  </sheetData>
  <mergeCells count="8">
    <mergeCell ref="A2:E2"/>
    <mergeCell ref="A1:V1"/>
    <mergeCell ref="A3:I3"/>
    <mergeCell ref="A23:E23"/>
    <mergeCell ref="B4:C4"/>
    <mergeCell ref="D4:E4"/>
    <mergeCell ref="F4:G4"/>
    <mergeCell ref="H4:I4"/>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V39"/>
  <sheetViews>
    <sheetView workbookViewId="0">
      <selection activeCell="A3" sqref="A3"/>
    </sheetView>
  </sheetViews>
  <sheetFormatPr baseColWidth="10" defaultRowHeight="15"/>
  <cols>
    <col min="1" max="1" width="30.7109375" customWidth="1"/>
    <col min="2" max="7" width="15.7109375" customWidth="1"/>
  </cols>
  <sheetData>
    <row r="1" spans="1:22">
      <c r="A1" s="634" t="s">
        <v>0</v>
      </c>
      <c r="B1" s="634"/>
      <c r="C1" s="634"/>
      <c r="D1" s="634"/>
      <c r="E1" s="634"/>
      <c r="F1" s="634"/>
      <c r="G1" s="634"/>
      <c r="H1" s="634"/>
      <c r="I1" s="634"/>
      <c r="J1" s="634"/>
      <c r="K1" s="634"/>
      <c r="L1" s="634"/>
      <c r="M1" s="634"/>
      <c r="N1" s="634"/>
      <c r="O1" s="634"/>
      <c r="P1" s="634"/>
      <c r="Q1" s="634"/>
      <c r="R1" s="634"/>
      <c r="S1" s="634"/>
      <c r="T1" s="634"/>
      <c r="U1" s="634"/>
      <c r="V1" s="634"/>
    </row>
    <row r="2" spans="1:22">
      <c r="A2" s="557"/>
      <c r="B2" s="557"/>
      <c r="C2" s="557"/>
      <c r="D2" s="557"/>
      <c r="E2" s="557"/>
      <c r="F2" s="557"/>
      <c r="G2" s="557"/>
      <c r="H2" s="557"/>
      <c r="I2" s="557"/>
      <c r="J2" s="557"/>
      <c r="K2" s="557"/>
      <c r="L2" s="557"/>
      <c r="M2" s="557"/>
      <c r="N2" s="557"/>
      <c r="O2" s="557"/>
      <c r="P2" s="557"/>
      <c r="Q2" s="557"/>
      <c r="R2" s="557"/>
      <c r="S2" s="557"/>
      <c r="T2" s="557"/>
      <c r="U2" s="557"/>
      <c r="V2" s="557"/>
    </row>
    <row r="3" spans="1:22">
      <c r="A3" s="51" t="s">
        <v>233</v>
      </c>
      <c r="B3" s="51"/>
      <c r="C3" s="51"/>
      <c r="D3" s="51"/>
      <c r="E3" s="51"/>
      <c r="F3" s="51"/>
      <c r="G3" s="51"/>
      <c r="H3" s="47"/>
      <c r="I3" s="47"/>
    </row>
    <row r="4" spans="1:22" ht="30" customHeight="1">
      <c r="A4" s="285"/>
      <c r="B4" s="740" t="s">
        <v>57</v>
      </c>
      <c r="C4" s="741"/>
      <c r="D4" s="740" t="s">
        <v>58</v>
      </c>
      <c r="E4" s="741"/>
      <c r="F4" s="740" t="s">
        <v>59</v>
      </c>
      <c r="G4" s="741"/>
      <c r="H4" s="47"/>
      <c r="I4" s="47"/>
    </row>
    <row r="5" spans="1:22" ht="22.5" customHeight="1" thickBot="1">
      <c r="A5" s="320"/>
      <c r="B5" s="321" t="s">
        <v>74</v>
      </c>
      <c r="C5" s="321" t="s">
        <v>26</v>
      </c>
      <c r="D5" s="321" t="s">
        <v>74</v>
      </c>
      <c r="E5" s="321" t="s">
        <v>26</v>
      </c>
      <c r="F5" s="321" t="s">
        <v>74</v>
      </c>
      <c r="G5" s="322" t="s">
        <v>26</v>
      </c>
      <c r="H5" s="47"/>
      <c r="I5" s="47"/>
    </row>
    <row r="6" spans="1:22">
      <c r="A6" s="304" t="s">
        <v>7</v>
      </c>
      <c r="B6" s="287">
        <v>24.605528610604871</v>
      </c>
      <c r="C6" s="305">
        <v>2.3228649890814546</v>
      </c>
      <c r="D6" s="287">
        <v>35.526520477526333</v>
      </c>
      <c r="E6" s="305">
        <v>2.4665714007322213</v>
      </c>
      <c r="F6" s="287">
        <v>36.741204581620046</v>
      </c>
      <c r="G6" s="289">
        <v>2.4627678605937096</v>
      </c>
      <c r="H6" s="47"/>
      <c r="I6" s="47"/>
    </row>
    <row r="7" spans="1:22">
      <c r="A7" s="306" t="s">
        <v>8</v>
      </c>
      <c r="B7" s="291">
        <v>26.564985979032386</v>
      </c>
      <c r="C7" s="307">
        <v>2.2951579850049737</v>
      </c>
      <c r="D7" s="291">
        <v>36.540920464914997</v>
      </c>
      <c r="E7" s="307">
        <v>2.4640287099715361</v>
      </c>
      <c r="F7" s="291">
        <v>33.984465717003445</v>
      </c>
      <c r="G7" s="293">
        <v>2.4306781006341818</v>
      </c>
      <c r="H7" s="47"/>
      <c r="I7" s="47"/>
    </row>
    <row r="8" spans="1:22">
      <c r="A8" s="304" t="s">
        <v>9</v>
      </c>
      <c r="B8" s="287">
        <v>5.1675321701470764</v>
      </c>
      <c r="C8" s="305">
        <v>1.3812085056457983</v>
      </c>
      <c r="D8" s="287">
        <v>27.237217513632615</v>
      </c>
      <c r="E8" s="305">
        <v>2.2313458095472418</v>
      </c>
      <c r="F8" s="287">
        <v>65.272193321712763</v>
      </c>
      <c r="G8" s="289">
        <v>2.4439157249251653</v>
      </c>
      <c r="H8" s="47"/>
      <c r="I8" s="47"/>
    </row>
    <row r="9" spans="1:22">
      <c r="A9" s="306" t="s">
        <v>10</v>
      </c>
      <c r="B9" s="291">
        <v>3.7538123423850953</v>
      </c>
      <c r="C9" s="307">
        <v>0.90180893564581011</v>
      </c>
      <c r="D9" s="291">
        <v>23.63114598584017</v>
      </c>
      <c r="E9" s="307">
        <v>1.8946878987249633</v>
      </c>
      <c r="F9" s="291">
        <v>71.191998024886885</v>
      </c>
      <c r="G9" s="293">
        <v>2.0390764706606146</v>
      </c>
      <c r="H9" s="47"/>
      <c r="I9" s="47"/>
    </row>
    <row r="10" spans="1:22">
      <c r="A10" s="304" t="s">
        <v>11</v>
      </c>
      <c r="B10" s="287">
        <v>15.36978323751741</v>
      </c>
      <c r="C10" s="305">
        <v>2.3697022636569245</v>
      </c>
      <c r="D10" s="287">
        <v>37.670789945111387</v>
      </c>
      <c r="E10" s="305">
        <v>2.9072342630541375</v>
      </c>
      <c r="F10" s="287">
        <v>44.396668775894518</v>
      </c>
      <c r="G10" s="289">
        <v>2.888821791941512</v>
      </c>
      <c r="H10" s="47"/>
      <c r="I10" s="47"/>
    </row>
    <row r="11" spans="1:22">
      <c r="A11" s="306" t="s">
        <v>12</v>
      </c>
      <c r="B11" s="291">
        <v>15.721039422278752</v>
      </c>
      <c r="C11" s="307">
        <v>1.7003439433157841</v>
      </c>
      <c r="D11" s="291">
        <v>34.833596736814535</v>
      </c>
      <c r="E11" s="307">
        <v>2.0675872049962218</v>
      </c>
      <c r="F11" s="291">
        <v>48.465074804431381</v>
      </c>
      <c r="G11" s="293">
        <v>2.1704731072395189</v>
      </c>
      <c r="H11" s="47"/>
      <c r="I11" s="47"/>
    </row>
    <row r="12" spans="1:22" ht="17.25" customHeight="1">
      <c r="A12" s="304" t="s">
        <v>13</v>
      </c>
      <c r="B12" s="287">
        <v>18.012105744142485</v>
      </c>
      <c r="C12" s="305">
        <v>2.0463353361500096</v>
      </c>
      <c r="D12" s="287">
        <v>36.549218217194102</v>
      </c>
      <c r="E12" s="305">
        <v>2.4151631317490581</v>
      </c>
      <c r="F12" s="287">
        <v>43.226602641416264</v>
      </c>
      <c r="G12" s="289">
        <v>2.4330034680352921</v>
      </c>
      <c r="H12" s="47"/>
      <c r="I12" s="47"/>
    </row>
    <row r="13" spans="1:22">
      <c r="A13" s="306" t="s">
        <v>14</v>
      </c>
      <c r="B13" s="291">
        <v>3.5055939332640818</v>
      </c>
      <c r="C13" s="307">
        <v>0.92643751266624874</v>
      </c>
      <c r="D13" s="291">
        <v>16.88002476813163</v>
      </c>
      <c r="E13" s="307">
        <v>1.749261478894983</v>
      </c>
      <c r="F13" s="291">
        <v>79.03563680909545</v>
      </c>
      <c r="G13" s="293">
        <v>1.9136609248523624</v>
      </c>
      <c r="H13" s="47"/>
      <c r="I13" s="47"/>
    </row>
    <row r="14" spans="1:22">
      <c r="A14" s="304" t="s">
        <v>15</v>
      </c>
      <c r="B14" s="287">
        <v>22.795404652414071</v>
      </c>
      <c r="C14" s="305">
        <v>2.1323111115962479</v>
      </c>
      <c r="D14" s="287">
        <v>34.691699731454548</v>
      </c>
      <c r="E14" s="305">
        <v>2.2938972603657302</v>
      </c>
      <c r="F14" s="287">
        <v>39.820278745932328</v>
      </c>
      <c r="G14" s="289">
        <v>2.3725499305569038</v>
      </c>
      <c r="H14" s="47"/>
      <c r="I14" s="47"/>
    </row>
    <row r="15" spans="1:22">
      <c r="A15" s="306" t="s">
        <v>16</v>
      </c>
      <c r="B15" s="291">
        <v>20.856859859191136</v>
      </c>
      <c r="C15" s="307">
        <v>2.1491454801243335</v>
      </c>
      <c r="D15" s="291">
        <v>36.001905902193343</v>
      </c>
      <c r="E15" s="307">
        <v>2.4924899766412349</v>
      </c>
      <c r="F15" s="291">
        <v>41.788076839529936</v>
      </c>
      <c r="G15" s="293">
        <v>2.5398552611613434</v>
      </c>
      <c r="H15" s="47"/>
      <c r="I15" s="47"/>
    </row>
    <row r="16" spans="1:22">
      <c r="A16" s="304" t="s">
        <v>17</v>
      </c>
      <c r="B16" s="287">
        <v>21.137775243945946</v>
      </c>
      <c r="C16" s="305">
        <v>2.3358085704680986</v>
      </c>
      <c r="D16" s="287">
        <v>30.137989097512385</v>
      </c>
      <c r="E16" s="305">
        <v>2.5278496385106144</v>
      </c>
      <c r="F16" s="287">
        <v>46.880737570645628</v>
      </c>
      <c r="G16" s="289">
        <v>2.7796875216197803</v>
      </c>
      <c r="H16" s="47"/>
      <c r="I16" s="47"/>
    </row>
    <row r="17" spans="1:14">
      <c r="A17" s="306" t="s">
        <v>18</v>
      </c>
      <c r="B17" s="291">
        <v>20.156619546589702</v>
      </c>
      <c r="C17" s="307">
        <v>2.9191589493520018</v>
      </c>
      <c r="D17" s="291">
        <v>33.142090798580455</v>
      </c>
      <c r="E17" s="307">
        <v>2.9471144179083657</v>
      </c>
      <c r="F17" s="291">
        <v>45.178434165507468</v>
      </c>
      <c r="G17" s="293">
        <v>3.097423437643863</v>
      </c>
      <c r="H17" s="47"/>
      <c r="I17" s="47"/>
    </row>
    <row r="18" spans="1:14">
      <c r="A18" s="304" t="s">
        <v>19</v>
      </c>
      <c r="B18" s="287">
        <v>4.403991028964259</v>
      </c>
      <c r="C18" s="305">
        <v>0.97428343223057057</v>
      </c>
      <c r="D18" s="287">
        <v>18.663452934266211</v>
      </c>
      <c r="E18" s="305">
        <v>1.7252297006135942</v>
      </c>
      <c r="F18" s="287">
        <v>76.301233548820306</v>
      </c>
      <c r="G18" s="289">
        <v>1.9009835881764026</v>
      </c>
      <c r="H18" s="47"/>
      <c r="I18" s="47"/>
    </row>
    <row r="19" spans="1:14">
      <c r="A19" s="306" t="s">
        <v>20</v>
      </c>
      <c r="B19" s="291">
        <v>5.4124078581227382</v>
      </c>
      <c r="C19" s="307">
        <v>1.1429970263926166</v>
      </c>
      <c r="D19" s="291">
        <v>19.721645276351236</v>
      </c>
      <c r="E19" s="307">
        <v>1.8504820005491747</v>
      </c>
      <c r="F19" s="291">
        <v>73.373615289934889</v>
      </c>
      <c r="G19" s="293">
        <v>2.0702553072865704</v>
      </c>
      <c r="H19" s="47"/>
      <c r="I19" s="47"/>
    </row>
    <row r="20" spans="1:14">
      <c r="A20" s="308" t="s">
        <v>21</v>
      </c>
      <c r="B20" s="287">
        <v>12.078382799244327</v>
      </c>
      <c r="C20" s="305">
        <v>1.8477889988905107</v>
      </c>
      <c r="D20" s="287">
        <v>33.567651558469507</v>
      </c>
      <c r="E20" s="305">
        <v>2.4045788653167048</v>
      </c>
      <c r="F20" s="287">
        <v>53.321665718273145</v>
      </c>
      <c r="G20" s="289">
        <v>2.5410278551662775</v>
      </c>
      <c r="H20" s="47"/>
      <c r="I20" s="47"/>
    </row>
    <row r="21" spans="1:14" ht="15.75" thickBot="1">
      <c r="A21" s="309" t="s">
        <v>22</v>
      </c>
      <c r="B21" s="291">
        <v>4.5279059704073266</v>
      </c>
      <c r="C21" s="307">
        <v>1.0189235634720357</v>
      </c>
      <c r="D21" s="291">
        <v>19.860210731298473</v>
      </c>
      <c r="E21" s="307">
        <v>1.9509048023610396</v>
      </c>
      <c r="F21" s="291">
        <v>74.888699032488688</v>
      </c>
      <c r="G21" s="293">
        <v>2.1178797664929325</v>
      </c>
      <c r="H21" s="47"/>
      <c r="I21" s="47"/>
    </row>
    <row r="22" spans="1:14" ht="15.75" thickBot="1">
      <c r="A22" s="323" t="s">
        <v>1</v>
      </c>
      <c r="B22" s="324">
        <v>17.810141504194334</v>
      </c>
      <c r="C22" s="325">
        <v>0.70399574012990529</v>
      </c>
      <c r="D22" s="324">
        <v>32.231958036248699</v>
      </c>
      <c r="E22" s="325">
        <v>0.79441542278954913</v>
      </c>
      <c r="F22" s="324">
        <v>47.979149921041504</v>
      </c>
      <c r="G22" s="325">
        <v>0.82811855136597123</v>
      </c>
      <c r="H22" s="424"/>
      <c r="I22" s="47"/>
    </row>
    <row r="23" spans="1:14">
      <c r="A23" s="110" t="s">
        <v>60</v>
      </c>
      <c r="B23" s="110"/>
      <c r="C23" s="110"/>
      <c r="D23" s="110"/>
      <c r="E23" s="110"/>
      <c r="F23" s="110"/>
      <c r="G23" s="110"/>
      <c r="H23" s="110"/>
      <c r="I23" s="110"/>
    </row>
    <row r="24" spans="1:14">
      <c r="A24" s="47"/>
      <c r="B24" s="47"/>
      <c r="C24" s="47"/>
      <c r="D24" s="47"/>
      <c r="E24" s="47"/>
      <c r="F24" s="47"/>
      <c r="G24" s="739"/>
      <c r="H24" s="739"/>
      <c r="I24" s="739"/>
      <c r="J24" s="51"/>
      <c r="K24" s="739"/>
      <c r="L24" s="739"/>
      <c r="M24" s="739"/>
      <c r="N24" s="739"/>
    </row>
    <row r="25" spans="1:14">
      <c r="A25" s="108"/>
      <c r="B25" s="47"/>
      <c r="C25" s="47"/>
      <c r="D25" s="51"/>
      <c r="E25" s="51"/>
      <c r="F25" s="47"/>
      <c r="G25" s="51"/>
      <c r="H25" s="51"/>
      <c r="I25" s="51"/>
      <c r="K25" s="51"/>
      <c r="L25" s="51"/>
      <c r="M25" s="51"/>
    </row>
    <row r="26" spans="1:14">
      <c r="A26" s="47"/>
      <c r="B26" s="47"/>
      <c r="C26" s="47"/>
      <c r="D26" s="284"/>
      <c r="E26" s="284"/>
      <c r="F26" s="284"/>
      <c r="G26" s="284"/>
      <c r="H26" s="284"/>
      <c r="I26" s="284"/>
      <c r="J26" s="39"/>
      <c r="K26" s="39"/>
      <c r="L26" s="39"/>
      <c r="M26" s="39"/>
      <c r="N26" s="39"/>
    </row>
    <row r="27" spans="1:14">
      <c r="A27" s="47"/>
      <c r="B27" s="47"/>
      <c r="C27" s="47"/>
      <c r="D27" s="303"/>
      <c r="E27" s="47"/>
      <c r="F27" s="303"/>
      <c r="G27" s="47"/>
      <c r="H27" s="303"/>
      <c r="I27" s="47"/>
      <c r="J27" s="53"/>
      <c r="L27" s="53"/>
      <c r="N27" s="53"/>
    </row>
    <row r="28" spans="1:14">
      <c r="A28" s="47"/>
      <c r="B28" s="47"/>
      <c r="C28" s="47"/>
      <c r="D28" s="303"/>
      <c r="E28" s="47"/>
      <c r="F28" s="303"/>
      <c r="G28" s="47"/>
      <c r="H28" s="303"/>
      <c r="I28" s="47"/>
      <c r="J28" s="53"/>
      <c r="L28" s="53"/>
      <c r="N28" s="53"/>
    </row>
    <row r="29" spans="1:14">
      <c r="A29" s="47"/>
      <c r="B29" s="47"/>
      <c r="C29" s="47"/>
      <c r="D29" s="303"/>
      <c r="E29" s="47"/>
      <c r="F29" s="303"/>
      <c r="G29" s="47"/>
      <c r="H29" s="303"/>
      <c r="I29" s="47"/>
      <c r="J29" s="53"/>
      <c r="L29" s="53"/>
      <c r="N29" s="53"/>
    </row>
    <row r="30" spans="1:14">
      <c r="D30" s="53"/>
      <c r="F30" s="53"/>
      <c r="H30" s="53"/>
      <c r="J30" s="53"/>
      <c r="L30" s="53"/>
      <c r="N30" s="53"/>
    </row>
    <row r="31" spans="1:14">
      <c r="D31" s="53"/>
      <c r="F31" s="53"/>
      <c r="H31" s="53"/>
      <c r="J31" s="53"/>
      <c r="L31" s="53"/>
      <c r="N31" s="53"/>
    </row>
    <row r="32" spans="1:14">
      <c r="D32" s="53"/>
      <c r="F32" s="53"/>
      <c r="H32" s="53"/>
      <c r="J32" s="53"/>
      <c r="L32" s="53"/>
      <c r="N32" s="53"/>
    </row>
    <row r="33" spans="4:14">
      <c r="D33" s="53"/>
      <c r="F33" s="53"/>
      <c r="H33" s="53"/>
      <c r="J33" s="53"/>
      <c r="L33" s="53"/>
      <c r="N33" s="53"/>
    </row>
    <row r="34" spans="4:14">
      <c r="D34" s="53"/>
      <c r="F34" s="53"/>
      <c r="H34" s="53"/>
      <c r="J34" s="53"/>
      <c r="L34" s="53"/>
      <c r="N34" s="53"/>
    </row>
    <row r="35" spans="4:14">
      <c r="D35" s="53"/>
      <c r="F35" s="53"/>
      <c r="H35" s="53"/>
      <c r="J35" s="53"/>
      <c r="L35" s="53"/>
      <c r="N35" s="53"/>
    </row>
    <row r="36" spans="4:14">
      <c r="D36" s="53"/>
      <c r="F36" s="53"/>
      <c r="H36" s="53"/>
      <c r="J36" s="53"/>
      <c r="L36" s="53"/>
      <c r="N36" s="53"/>
    </row>
    <row r="37" spans="4:14">
      <c r="D37" s="53"/>
      <c r="F37" s="53"/>
      <c r="H37" s="53"/>
      <c r="J37" s="53"/>
      <c r="L37" s="53"/>
      <c r="N37" s="53"/>
    </row>
    <row r="38" spans="4:14">
      <c r="D38" s="53"/>
      <c r="F38" s="53"/>
      <c r="H38" s="53"/>
      <c r="J38" s="53"/>
      <c r="L38" s="53"/>
      <c r="N38" s="53"/>
    </row>
    <row r="39" spans="4:14">
      <c r="D39" s="53"/>
      <c r="F39" s="53"/>
      <c r="H39" s="53"/>
      <c r="J39" s="53"/>
      <c r="L39" s="53"/>
      <c r="N39" s="53"/>
    </row>
  </sheetData>
  <mergeCells count="6">
    <mergeCell ref="G24:I24"/>
    <mergeCell ref="K24:N24"/>
    <mergeCell ref="A1:V1"/>
    <mergeCell ref="B4:C4"/>
    <mergeCell ref="D4:E4"/>
    <mergeCell ref="F4:G4"/>
  </mergeCells>
  <hyperlinks>
    <hyperlink ref="A1" location="Inhalt!A1" display="zurück zum Inhalt"/>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V40"/>
  <sheetViews>
    <sheetView workbookViewId="0">
      <selection activeCell="A3" sqref="A3"/>
    </sheetView>
  </sheetViews>
  <sheetFormatPr baseColWidth="10" defaultRowHeight="15"/>
  <cols>
    <col min="1" max="1" width="33.140625" customWidth="1"/>
    <col min="2" max="7" width="15.7109375" customWidth="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c r="A2" s="40"/>
      <c r="B2" s="40"/>
      <c r="C2" s="40"/>
      <c r="D2" s="40"/>
      <c r="E2" s="40"/>
      <c r="F2" s="40"/>
      <c r="G2" s="40"/>
      <c r="H2" s="40"/>
      <c r="I2" s="40"/>
      <c r="J2" s="40"/>
      <c r="K2" s="40"/>
      <c r="L2" s="40"/>
      <c r="M2" s="40"/>
      <c r="N2" s="40"/>
      <c r="O2" s="40"/>
      <c r="P2" s="40"/>
      <c r="Q2" s="40"/>
      <c r="R2" s="40"/>
      <c r="S2" s="40"/>
      <c r="T2" s="40"/>
      <c r="U2" s="40"/>
      <c r="V2" s="40"/>
    </row>
    <row r="3" spans="1:22">
      <c r="A3" s="51" t="s">
        <v>236</v>
      </c>
      <c r="B3" s="51"/>
      <c r="C3" s="51"/>
      <c r="D3" s="51"/>
      <c r="E3" s="51"/>
      <c r="F3" s="51"/>
      <c r="G3" s="51"/>
      <c r="H3" s="47"/>
      <c r="I3" s="47"/>
    </row>
    <row r="4" spans="1:22" ht="22.5" customHeight="1">
      <c r="A4" s="285"/>
      <c r="B4" s="740" t="s">
        <v>57</v>
      </c>
      <c r="C4" s="741"/>
      <c r="D4" s="740" t="s">
        <v>58</v>
      </c>
      <c r="E4" s="741"/>
      <c r="F4" s="740" t="s">
        <v>59</v>
      </c>
      <c r="G4" s="741"/>
      <c r="H4" s="47"/>
      <c r="I4" s="47"/>
    </row>
    <row r="5" spans="1:22" ht="22.5" customHeight="1" thickBot="1">
      <c r="A5" s="326"/>
      <c r="B5" s="327" t="s">
        <v>74</v>
      </c>
      <c r="C5" s="327" t="s">
        <v>26</v>
      </c>
      <c r="D5" s="327" t="s">
        <v>74</v>
      </c>
      <c r="E5" s="327" t="s">
        <v>26</v>
      </c>
      <c r="F5" s="327" t="s">
        <v>74</v>
      </c>
      <c r="G5" s="328" t="s">
        <v>26</v>
      </c>
      <c r="H5" s="47"/>
      <c r="I5" s="47"/>
    </row>
    <row r="6" spans="1:22">
      <c r="A6" s="304" t="s">
        <v>7</v>
      </c>
      <c r="B6" s="287">
        <v>29.483132380425776</v>
      </c>
      <c r="C6" s="305">
        <v>1.9335022430323727</v>
      </c>
      <c r="D6" s="287">
        <v>38.669421276082225</v>
      </c>
      <c r="E6" s="305">
        <v>2.0186406696535908</v>
      </c>
      <c r="F6" s="287">
        <v>31.035895367402745</v>
      </c>
      <c r="G6" s="289">
        <v>1.8249914271132432</v>
      </c>
      <c r="H6" s="47"/>
      <c r="I6" s="47"/>
    </row>
    <row r="7" spans="1:22">
      <c r="A7" s="306" t="s">
        <v>8</v>
      </c>
      <c r="B7" s="291">
        <v>26.542095385414488</v>
      </c>
      <c r="C7" s="307">
        <v>1.7669255648304159</v>
      </c>
      <c r="D7" s="291">
        <v>33.47794266812776</v>
      </c>
      <c r="E7" s="307">
        <v>1.884306116525359</v>
      </c>
      <c r="F7" s="291">
        <v>38.467724154066794</v>
      </c>
      <c r="G7" s="293">
        <v>1.9530382892845779</v>
      </c>
      <c r="H7" s="47"/>
      <c r="I7" s="47"/>
    </row>
    <row r="8" spans="1:22">
      <c r="A8" s="304" t="s">
        <v>9</v>
      </c>
      <c r="B8" s="287">
        <v>3.8032896900566207</v>
      </c>
      <c r="C8" s="305">
        <v>0.99151617761169386</v>
      </c>
      <c r="D8" s="287">
        <v>33.628284709945881</v>
      </c>
      <c r="E8" s="305">
        <v>2.4058293537484179</v>
      </c>
      <c r="F8" s="287">
        <v>62.156841067153458</v>
      </c>
      <c r="G8" s="289">
        <v>2.4249488994860848</v>
      </c>
      <c r="H8" s="47"/>
      <c r="I8" s="47"/>
    </row>
    <row r="9" spans="1:22">
      <c r="A9" s="306" t="s">
        <v>10</v>
      </c>
      <c r="B9" s="291">
        <v>2.3893693533925444</v>
      </c>
      <c r="C9" s="307">
        <v>0.79634959918022941</v>
      </c>
      <c r="D9" s="291">
        <v>26.14023338856417</v>
      </c>
      <c r="E9" s="307">
        <v>2.0820003731846035</v>
      </c>
      <c r="F9" s="291">
        <v>71.470397258043278</v>
      </c>
      <c r="G9" s="293">
        <v>2.1333939465781606</v>
      </c>
      <c r="H9" s="47"/>
      <c r="I9" s="47"/>
    </row>
    <row r="10" spans="1:22">
      <c r="A10" s="304" t="s">
        <v>11</v>
      </c>
      <c r="B10" s="287">
        <v>9.1670567988218821</v>
      </c>
      <c r="C10" s="305">
        <v>1.5235037821694279</v>
      </c>
      <c r="D10" s="287">
        <v>44.951226560697613</v>
      </c>
      <c r="E10" s="305">
        <v>2.512521815649476</v>
      </c>
      <c r="F10" s="287">
        <v>44.503881501784626</v>
      </c>
      <c r="G10" s="289">
        <v>2.4627980612988423</v>
      </c>
      <c r="H10" s="47"/>
      <c r="I10" s="47"/>
    </row>
    <row r="11" spans="1:22">
      <c r="A11" s="306" t="s">
        <v>12</v>
      </c>
      <c r="B11" s="291">
        <v>18.699646105199651</v>
      </c>
      <c r="C11" s="307">
        <v>1.9738690535040904</v>
      </c>
      <c r="D11" s="291">
        <v>36.165221005487105</v>
      </c>
      <c r="E11" s="307">
        <v>2.2332004999407546</v>
      </c>
      <c r="F11" s="291">
        <v>44.496502064816966</v>
      </c>
      <c r="G11" s="293">
        <v>2.2211914437308198</v>
      </c>
      <c r="H11" s="47"/>
      <c r="I11" s="47"/>
    </row>
    <row r="12" spans="1:22" ht="17.25" customHeight="1">
      <c r="A12" s="304" t="s">
        <v>13</v>
      </c>
      <c r="B12" s="287">
        <v>14.753858424709302</v>
      </c>
      <c r="C12" s="305">
        <v>1.5604927965987623</v>
      </c>
      <c r="D12" s="287">
        <v>33.133004553797988</v>
      </c>
      <c r="E12" s="305">
        <v>2.032331463946877</v>
      </c>
      <c r="F12" s="287">
        <v>51.41394298344116</v>
      </c>
      <c r="G12" s="289">
        <v>2.1364232605860796</v>
      </c>
      <c r="H12" s="47"/>
      <c r="I12" s="47"/>
    </row>
    <row r="13" spans="1:22">
      <c r="A13" s="306" t="s">
        <v>14</v>
      </c>
      <c r="B13" s="291">
        <v>3.1204896306324006</v>
      </c>
      <c r="C13" s="307">
        <v>1.0576069571229336</v>
      </c>
      <c r="D13" s="291">
        <v>21.61817626658036</v>
      </c>
      <c r="E13" s="307">
        <v>2.2713717904124597</v>
      </c>
      <c r="F13" s="291">
        <v>75.127188288053929</v>
      </c>
      <c r="G13" s="293">
        <v>2.3737559614894637</v>
      </c>
      <c r="H13" s="47"/>
      <c r="I13" s="47"/>
    </row>
    <row r="14" spans="1:22">
      <c r="A14" s="304" t="s">
        <v>15</v>
      </c>
      <c r="B14" s="287">
        <v>23.056783256259774</v>
      </c>
      <c r="C14" s="305">
        <v>1.7835687755146188</v>
      </c>
      <c r="D14" s="287">
        <v>41.002309112682497</v>
      </c>
      <c r="E14" s="305">
        <v>2.0373128672759733</v>
      </c>
      <c r="F14" s="287">
        <v>35.231621137547911</v>
      </c>
      <c r="G14" s="289">
        <v>1.9412547755406102</v>
      </c>
      <c r="H14" s="47"/>
      <c r="I14" s="47"/>
    </row>
    <row r="15" spans="1:22">
      <c r="A15" s="306" t="s">
        <v>16</v>
      </c>
      <c r="B15" s="291">
        <v>15.201022696372751</v>
      </c>
      <c r="C15" s="307">
        <v>1.5195546155673356</v>
      </c>
      <c r="D15" s="291">
        <v>39.092599967140714</v>
      </c>
      <c r="E15" s="307">
        <v>2.0606184110285821</v>
      </c>
      <c r="F15" s="291">
        <v>44.276389740717406</v>
      </c>
      <c r="G15" s="293">
        <v>2.0973192943199286</v>
      </c>
      <c r="H15" s="47"/>
      <c r="I15" s="47"/>
    </row>
    <row r="16" spans="1:22">
      <c r="A16" s="304" t="s">
        <v>17</v>
      </c>
      <c r="B16" s="287">
        <v>19.325157154404941</v>
      </c>
      <c r="C16" s="305">
        <v>1.7846772951601957</v>
      </c>
      <c r="D16" s="287">
        <v>28.55560436984053</v>
      </c>
      <c r="E16" s="305">
        <v>2.0080981581739361</v>
      </c>
      <c r="F16" s="287">
        <v>50.615238440886515</v>
      </c>
      <c r="G16" s="289">
        <v>2.2336553688459362</v>
      </c>
      <c r="H16" s="47"/>
      <c r="I16" s="47"/>
    </row>
    <row r="17" spans="1:14">
      <c r="A17" s="306" t="s">
        <v>18</v>
      </c>
      <c r="B17" s="291">
        <v>19.823285339129587</v>
      </c>
      <c r="C17" s="307">
        <v>2.1641363295184561</v>
      </c>
      <c r="D17" s="291">
        <v>33.47817705902149</v>
      </c>
      <c r="E17" s="307">
        <v>2.4107389159326855</v>
      </c>
      <c r="F17" s="291">
        <v>45.930441689345294</v>
      </c>
      <c r="G17" s="293">
        <v>2.4911969850778166</v>
      </c>
      <c r="H17" s="47"/>
      <c r="I17" s="47"/>
    </row>
    <row r="18" spans="1:14">
      <c r="A18" s="304" t="s">
        <v>19</v>
      </c>
      <c r="B18" s="287">
        <v>4.1327233563814278</v>
      </c>
      <c r="C18" s="305">
        <v>0.85047135316109645</v>
      </c>
      <c r="D18" s="287">
        <v>17.024520448454119</v>
      </c>
      <c r="E18" s="305">
        <v>1.5220722581614243</v>
      </c>
      <c r="F18" s="287">
        <v>78.162743746730186</v>
      </c>
      <c r="G18" s="289">
        <v>1.6807022416938016</v>
      </c>
      <c r="H18" s="47"/>
      <c r="I18" s="47"/>
    </row>
    <row r="19" spans="1:14">
      <c r="A19" s="306" t="s">
        <v>20</v>
      </c>
      <c r="B19" s="291">
        <v>4.1530010858578184</v>
      </c>
      <c r="C19" s="307">
        <v>1.0998606097437729</v>
      </c>
      <c r="D19" s="291">
        <v>15.805121841150715</v>
      </c>
      <c r="E19" s="307">
        <v>1.7789363074905362</v>
      </c>
      <c r="F19" s="291">
        <v>79.043113612821173</v>
      </c>
      <c r="G19" s="293">
        <v>1.9898179705150187</v>
      </c>
      <c r="H19" s="47"/>
      <c r="I19" s="47"/>
    </row>
    <row r="20" spans="1:14">
      <c r="A20" s="308" t="s">
        <v>21</v>
      </c>
      <c r="B20" s="287">
        <v>15.365825980852049</v>
      </c>
      <c r="C20" s="305">
        <v>1.8107238647188588</v>
      </c>
      <c r="D20" s="287">
        <v>41.882126465825174</v>
      </c>
      <c r="E20" s="305">
        <v>2.3319699571804411</v>
      </c>
      <c r="F20" s="287">
        <v>42.308452257071558</v>
      </c>
      <c r="G20" s="289">
        <v>2.2385300822627969</v>
      </c>
      <c r="H20" s="47"/>
      <c r="I20" s="47"/>
    </row>
    <row r="21" spans="1:14" ht="15.75" thickBot="1">
      <c r="A21" s="309" t="s">
        <v>22</v>
      </c>
      <c r="B21" s="291">
        <v>2.3368287453760495</v>
      </c>
      <c r="C21" s="307">
        <v>0.61931937197396281</v>
      </c>
      <c r="D21" s="291">
        <v>14.034782515551361</v>
      </c>
      <c r="E21" s="307">
        <v>1.5371153760940626</v>
      </c>
      <c r="F21" s="291">
        <v>83.220972802983823</v>
      </c>
      <c r="G21" s="293">
        <v>1.6365433653943522</v>
      </c>
      <c r="H21" s="47"/>
      <c r="I21" s="47"/>
    </row>
    <row r="22" spans="1:14" ht="15.75" thickBot="1">
      <c r="A22" s="323" t="s">
        <v>1</v>
      </c>
      <c r="B22" s="324">
        <v>17.464339693474095</v>
      </c>
      <c r="C22" s="325">
        <v>0.56540847771099745</v>
      </c>
      <c r="D22" s="324">
        <v>33.948359558709406</v>
      </c>
      <c r="E22" s="325">
        <v>0.67922728854786185</v>
      </c>
      <c r="F22" s="324">
        <v>47.604928591109456</v>
      </c>
      <c r="G22" s="425">
        <v>0.69600640416540116</v>
      </c>
      <c r="H22" s="47"/>
      <c r="I22" s="47"/>
    </row>
    <row r="23" spans="1:14">
      <c r="A23" s="110"/>
      <c r="B23" s="110"/>
      <c r="C23" s="110"/>
      <c r="D23" s="110"/>
      <c r="E23" s="110"/>
      <c r="F23" s="110"/>
      <c r="G23" s="110"/>
      <c r="H23" s="110"/>
      <c r="I23" s="110"/>
    </row>
    <row r="24" spans="1:14">
      <c r="A24" s="110" t="s">
        <v>61</v>
      </c>
      <c r="B24" s="110"/>
      <c r="C24" s="110"/>
      <c r="D24" s="110"/>
      <c r="E24" s="110"/>
      <c r="F24" s="110"/>
      <c r="G24" s="110"/>
      <c r="H24" s="110"/>
      <c r="I24" s="110"/>
    </row>
    <row r="25" spans="1:14">
      <c r="A25" s="110"/>
      <c r="B25" s="110"/>
      <c r="C25" s="110"/>
      <c r="D25" s="110"/>
      <c r="E25" s="110"/>
      <c r="F25" s="110"/>
      <c r="G25" s="685"/>
      <c r="H25" s="685"/>
      <c r="I25" s="685"/>
      <c r="J25" s="51"/>
      <c r="K25" s="739"/>
      <c r="L25" s="739"/>
      <c r="M25" s="739"/>
      <c r="N25" s="739"/>
    </row>
    <row r="26" spans="1:14">
      <c r="A26" s="550"/>
      <c r="B26" s="110"/>
      <c r="C26" s="110"/>
      <c r="D26" s="298"/>
      <c r="E26" s="298"/>
      <c r="F26" s="110"/>
      <c r="G26" s="298"/>
      <c r="H26" s="298"/>
      <c r="I26" s="298"/>
      <c r="K26" s="51"/>
      <c r="L26" s="51"/>
      <c r="M26" s="51"/>
    </row>
    <row r="27" spans="1:14">
      <c r="A27" s="110"/>
      <c r="B27" s="110"/>
      <c r="C27" s="110"/>
      <c r="D27" s="318"/>
      <c r="E27" s="318"/>
      <c r="F27" s="318"/>
      <c r="G27" s="318"/>
      <c r="H27" s="318"/>
      <c r="I27" s="318"/>
      <c r="J27" s="39"/>
      <c r="K27" s="39"/>
      <c r="L27" s="39"/>
      <c r="M27" s="39"/>
      <c r="N27" s="39"/>
    </row>
    <row r="28" spans="1:14">
      <c r="A28" s="110"/>
      <c r="B28" s="110"/>
      <c r="C28" s="110"/>
      <c r="D28" s="319"/>
      <c r="E28" s="110"/>
      <c r="F28" s="319"/>
      <c r="G28" s="110"/>
      <c r="H28" s="319"/>
      <c r="I28" s="110"/>
      <c r="J28" s="53"/>
      <c r="L28" s="53"/>
      <c r="N28" s="53"/>
    </row>
    <row r="29" spans="1:14">
      <c r="A29" s="110"/>
      <c r="B29" s="110"/>
      <c r="C29" s="110"/>
      <c r="D29" s="319"/>
      <c r="E29" s="110"/>
      <c r="F29" s="319"/>
      <c r="G29" s="110"/>
      <c r="H29" s="319"/>
      <c r="I29" s="110"/>
      <c r="J29" s="53"/>
      <c r="L29" s="53"/>
      <c r="N29" s="53"/>
    </row>
    <row r="30" spans="1:14">
      <c r="A30" s="110"/>
      <c r="B30" s="110"/>
      <c r="C30" s="110"/>
      <c r="D30" s="319"/>
      <c r="E30" s="110"/>
      <c r="F30" s="319"/>
      <c r="G30" s="110"/>
      <c r="H30" s="319"/>
      <c r="I30" s="110"/>
      <c r="J30" s="53"/>
      <c r="L30" s="53"/>
      <c r="N30" s="53"/>
    </row>
    <row r="31" spans="1:14">
      <c r="D31" s="53"/>
      <c r="F31" s="53"/>
      <c r="H31" s="53"/>
      <c r="J31" s="53"/>
      <c r="L31" s="53"/>
      <c r="N31" s="53"/>
    </row>
    <row r="32" spans="1:14">
      <c r="D32" s="53"/>
      <c r="F32" s="53"/>
      <c r="H32" s="53"/>
      <c r="J32" s="53"/>
      <c r="L32" s="53"/>
      <c r="N32" s="53"/>
    </row>
    <row r="33" spans="4:14">
      <c r="D33" s="53"/>
      <c r="F33" s="53"/>
      <c r="H33" s="53"/>
      <c r="J33" s="53"/>
      <c r="L33" s="53"/>
      <c r="N33" s="53"/>
    </row>
    <row r="34" spans="4:14">
      <c r="D34" s="53"/>
      <c r="F34" s="53"/>
      <c r="H34" s="53"/>
      <c r="J34" s="53"/>
      <c r="L34" s="53"/>
      <c r="N34" s="53"/>
    </row>
    <row r="35" spans="4:14">
      <c r="D35" s="53"/>
      <c r="F35" s="53"/>
      <c r="H35" s="53"/>
      <c r="J35" s="53"/>
      <c r="L35" s="53"/>
      <c r="N35" s="53"/>
    </row>
    <row r="36" spans="4:14">
      <c r="D36" s="53"/>
      <c r="F36" s="53"/>
      <c r="H36" s="53"/>
      <c r="J36" s="53"/>
      <c r="L36" s="53"/>
      <c r="N36" s="53"/>
    </row>
    <row r="37" spans="4:14">
      <c r="D37" s="53"/>
      <c r="F37" s="53"/>
      <c r="H37" s="53"/>
      <c r="J37" s="53"/>
      <c r="L37" s="53"/>
      <c r="N37" s="53"/>
    </row>
    <row r="38" spans="4:14">
      <c r="D38" s="53"/>
      <c r="F38" s="53"/>
      <c r="H38" s="53"/>
      <c r="J38" s="53"/>
      <c r="L38" s="53"/>
      <c r="N38" s="53"/>
    </row>
    <row r="39" spans="4:14">
      <c r="D39" s="53"/>
      <c r="F39" s="53"/>
      <c r="H39" s="53"/>
      <c r="J39" s="53"/>
      <c r="L39" s="53"/>
      <c r="N39" s="53"/>
    </row>
    <row r="40" spans="4:14">
      <c r="D40" s="53"/>
      <c r="F40" s="53"/>
      <c r="H40" s="53"/>
      <c r="J40" s="53"/>
      <c r="L40" s="53"/>
      <c r="N40" s="53"/>
    </row>
  </sheetData>
  <mergeCells count="6">
    <mergeCell ref="G25:I25"/>
    <mergeCell ref="K25:N25"/>
    <mergeCell ref="A1:V1"/>
    <mergeCell ref="B4:C4"/>
    <mergeCell ref="D4:E4"/>
    <mergeCell ref="F4:G4"/>
  </mergeCells>
  <hyperlinks>
    <hyperlink ref="A1" location="Inhalt!A1" display="zurück zum Inhalt"/>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X35"/>
  <sheetViews>
    <sheetView zoomScaleNormal="100" workbookViewId="0">
      <selection activeCell="A4" sqref="A4:A7"/>
    </sheetView>
  </sheetViews>
  <sheetFormatPr baseColWidth="10" defaultColWidth="11.5703125" defaultRowHeight="14.25"/>
  <cols>
    <col min="1" max="1" width="27.42578125" style="81" customWidth="1"/>
    <col min="2" max="16" width="14.7109375" style="81" customWidth="1"/>
    <col min="17" max="17" width="11.5703125" style="81"/>
    <col min="18" max="19" width="18.28515625" style="81" bestFit="1" customWidth="1"/>
    <col min="20" max="21" width="17.140625" style="81" bestFit="1" customWidth="1"/>
    <col min="22" max="16384" width="11.5703125" style="81"/>
  </cols>
  <sheetData>
    <row r="1" spans="1:24"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4" ht="14.1" customHeight="1">
      <c r="A2" s="138"/>
      <c r="B2" s="138"/>
      <c r="C2" s="138"/>
      <c r="D2" s="138"/>
      <c r="E2" s="138"/>
      <c r="F2" s="138"/>
      <c r="G2" s="138"/>
      <c r="H2" s="138"/>
      <c r="I2" s="138"/>
      <c r="J2" s="138"/>
      <c r="K2" s="138"/>
      <c r="L2" s="138"/>
      <c r="M2" s="138"/>
      <c r="N2" s="138"/>
      <c r="O2" s="138"/>
      <c r="P2" s="138"/>
      <c r="Q2" s="138"/>
    </row>
    <row r="3" spans="1:24" ht="20.45" customHeight="1">
      <c r="A3" s="95" t="s">
        <v>239</v>
      </c>
      <c r="B3" s="138"/>
      <c r="C3" s="138"/>
      <c r="D3" s="138"/>
      <c r="E3" s="138"/>
      <c r="F3" s="138"/>
      <c r="G3" s="138"/>
      <c r="H3" s="138"/>
      <c r="I3" s="138"/>
      <c r="J3" s="138"/>
      <c r="K3" s="138"/>
      <c r="L3" s="138"/>
      <c r="M3" s="138"/>
      <c r="N3" s="138"/>
      <c r="O3" s="138"/>
      <c r="P3" s="138"/>
      <c r="Q3" s="138"/>
    </row>
    <row r="4" spans="1:24" ht="14.1" customHeight="1">
      <c r="A4" s="649" t="s">
        <v>98</v>
      </c>
      <c r="B4" s="651" t="s">
        <v>114</v>
      </c>
      <c r="C4" s="649" t="s">
        <v>115</v>
      </c>
      <c r="D4" s="649"/>
      <c r="E4" s="649"/>
      <c r="F4" s="649"/>
      <c r="G4" s="649"/>
      <c r="H4" s="649"/>
      <c r="I4" s="649"/>
      <c r="J4" s="649"/>
      <c r="K4" s="649"/>
      <c r="L4" s="649"/>
      <c r="M4" s="649"/>
      <c r="N4" s="649"/>
      <c r="O4" s="649"/>
      <c r="P4" s="649"/>
      <c r="Q4" s="138"/>
      <c r="R4" s="85"/>
      <c r="S4" s="85"/>
      <c r="T4" s="85"/>
      <c r="U4" s="85"/>
      <c r="V4" s="85"/>
      <c r="W4" s="85"/>
      <c r="X4" s="85"/>
    </row>
    <row r="5" spans="1:24" ht="30" customHeight="1">
      <c r="A5" s="649"/>
      <c r="B5" s="651"/>
      <c r="C5" s="651" t="s">
        <v>116</v>
      </c>
      <c r="D5" s="651"/>
      <c r="E5" s="651" t="s">
        <v>117</v>
      </c>
      <c r="F5" s="651" t="s">
        <v>118</v>
      </c>
      <c r="G5" s="649" t="s">
        <v>115</v>
      </c>
      <c r="H5" s="649"/>
      <c r="I5" s="649"/>
      <c r="J5" s="649"/>
      <c r="K5" s="649"/>
      <c r="L5" s="649"/>
      <c r="M5" s="649"/>
      <c r="N5" s="649"/>
      <c r="O5" s="649"/>
      <c r="P5" s="649"/>
      <c r="Q5" s="138"/>
      <c r="R5" s="86"/>
      <c r="S5" s="87"/>
      <c r="T5" s="87"/>
      <c r="U5" s="87"/>
      <c r="V5" s="87"/>
      <c r="W5" s="87"/>
      <c r="X5" s="85"/>
    </row>
    <row r="6" spans="1:24" ht="30" customHeight="1">
      <c r="A6" s="649"/>
      <c r="B6" s="651"/>
      <c r="C6" s="651"/>
      <c r="D6" s="651"/>
      <c r="E6" s="651"/>
      <c r="F6" s="651"/>
      <c r="G6" s="742" t="s">
        <v>119</v>
      </c>
      <c r="H6" s="742"/>
      <c r="I6" s="742" t="s">
        <v>120</v>
      </c>
      <c r="J6" s="742"/>
      <c r="K6" s="742" t="s">
        <v>121</v>
      </c>
      <c r="L6" s="742"/>
      <c r="M6" s="742" t="s">
        <v>122</v>
      </c>
      <c r="N6" s="742"/>
      <c r="O6" s="742" t="s">
        <v>123</v>
      </c>
      <c r="P6" s="742"/>
      <c r="Q6" s="138"/>
      <c r="R6" s="88"/>
      <c r="S6" s="88"/>
      <c r="T6" s="88"/>
      <c r="U6" s="88"/>
      <c r="V6" s="88"/>
      <c r="W6" s="88"/>
      <c r="X6" s="85"/>
    </row>
    <row r="7" spans="1:24" ht="15">
      <c r="A7" s="649"/>
      <c r="B7" s="565" t="s">
        <v>107</v>
      </c>
      <c r="C7" s="565" t="s">
        <v>107</v>
      </c>
      <c r="D7" s="565" t="s">
        <v>2</v>
      </c>
      <c r="E7" s="565" t="s">
        <v>107</v>
      </c>
      <c r="F7" s="565" t="s">
        <v>82</v>
      </c>
      <c r="G7" s="565" t="s">
        <v>107</v>
      </c>
      <c r="H7" s="565" t="s">
        <v>124</v>
      </c>
      <c r="I7" s="565" t="s">
        <v>107</v>
      </c>
      <c r="J7" s="565" t="s">
        <v>124</v>
      </c>
      <c r="K7" s="565" t="s">
        <v>107</v>
      </c>
      <c r="L7" s="565" t="s">
        <v>124</v>
      </c>
      <c r="M7" s="565" t="s">
        <v>107</v>
      </c>
      <c r="N7" s="565" t="s">
        <v>124</v>
      </c>
      <c r="O7" s="565" t="s">
        <v>107</v>
      </c>
      <c r="P7" s="565" t="s">
        <v>124</v>
      </c>
      <c r="Q7" s="138"/>
      <c r="R7" s="88"/>
      <c r="S7" s="88"/>
      <c r="T7" s="88"/>
      <c r="U7" s="88"/>
      <c r="V7" s="88"/>
      <c r="W7" s="88"/>
      <c r="X7" s="85"/>
    </row>
    <row r="8" spans="1:24" ht="15">
      <c r="A8" s="520" t="s">
        <v>7</v>
      </c>
      <c r="B8" s="524">
        <v>8712</v>
      </c>
      <c r="C8" s="349">
        <v>660</v>
      </c>
      <c r="D8" s="123">
        <f>C8*100/B8</f>
        <v>7.5757575757575761</v>
      </c>
      <c r="E8" s="122">
        <v>8052</v>
      </c>
      <c r="F8" s="521">
        <v>8.3773700115913527</v>
      </c>
      <c r="G8" s="522">
        <v>3640</v>
      </c>
      <c r="H8" s="123">
        <f>G8/$E8*100</f>
        <v>45.206159960258319</v>
      </c>
      <c r="I8" s="522">
        <v>1165</v>
      </c>
      <c r="J8" s="123">
        <f>I8/$E8*100</f>
        <v>14.468455042225534</v>
      </c>
      <c r="K8" s="522">
        <v>2621</v>
      </c>
      <c r="L8" s="123">
        <f>K8/$E8*100</f>
        <v>32.550919026328863</v>
      </c>
      <c r="M8" s="522">
        <v>533</v>
      </c>
      <c r="N8" s="123">
        <f>M8/$E8*100</f>
        <v>6.6194734227521117</v>
      </c>
      <c r="O8" s="522">
        <v>93</v>
      </c>
      <c r="P8" s="528">
        <f>O8/$E8*100</f>
        <v>1.1549925484351715</v>
      </c>
      <c r="Q8" s="138"/>
      <c r="R8" s="88"/>
      <c r="S8" s="88"/>
      <c r="T8" s="88"/>
      <c r="U8" s="88"/>
      <c r="V8" s="88"/>
      <c r="W8" s="88"/>
      <c r="X8" s="85"/>
    </row>
    <row r="9" spans="1:24" ht="15">
      <c r="A9" s="366" t="s">
        <v>8</v>
      </c>
      <c r="B9" s="367">
        <v>8594</v>
      </c>
      <c r="C9" s="354">
        <v>3</v>
      </c>
      <c r="D9" s="121">
        <f t="shared" ref="D9:D26" si="0">C9*100/B9</f>
        <v>3.4908075401442869E-2</v>
      </c>
      <c r="E9" s="120">
        <v>8591</v>
      </c>
      <c r="F9" s="368">
        <v>9.0896073410157943</v>
      </c>
      <c r="G9" s="523">
        <v>2340</v>
      </c>
      <c r="H9" s="121">
        <f t="shared" ref="H9:J24" si="1">G9/$E9*100</f>
        <v>27.237807007333252</v>
      </c>
      <c r="I9" s="523">
        <v>1237</v>
      </c>
      <c r="J9" s="121">
        <f t="shared" si="1"/>
        <v>14.398789430799674</v>
      </c>
      <c r="K9" s="523">
        <v>4342</v>
      </c>
      <c r="L9" s="121">
        <f t="shared" ref="L9:L25" si="2">K9/$E9*100</f>
        <v>50.541264113607262</v>
      </c>
      <c r="M9" s="523">
        <v>582</v>
      </c>
      <c r="N9" s="121">
        <f t="shared" ref="N9:N26" si="3">M9/$E9*100</f>
        <v>6.7745314864392974</v>
      </c>
      <c r="O9" s="523">
        <v>90</v>
      </c>
      <c r="P9" s="121">
        <f t="shared" ref="P9:P26" si="4">O9/$E9*100</f>
        <v>1.0476079618205099</v>
      </c>
      <c r="Q9" s="138"/>
      <c r="R9" s="88"/>
      <c r="S9" s="88"/>
      <c r="T9" s="88"/>
      <c r="U9" s="88"/>
      <c r="V9" s="88"/>
      <c r="W9" s="88"/>
      <c r="X9" s="85"/>
    </row>
    <row r="10" spans="1:24" ht="15">
      <c r="A10" s="520" t="s">
        <v>9</v>
      </c>
      <c r="B10" s="524">
        <v>2600</v>
      </c>
      <c r="C10" s="349">
        <v>0</v>
      </c>
      <c r="D10" s="123">
        <f t="shared" si="0"/>
        <v>0</v>
      </c>
      <c r="E10" s="122">
        <v>2600</v>
      </c>
      <c r="F10" s="521">
        <v>10.075897435897422</v>
      </c>
      <c r="G10" s="522">
        <v>301</v>
      </c>
      <c r="H10" s="123">
        <f t="shared" si="1"/>
        <v>11.576923076923077</v>
      </c>
      <c r="I10" s="522">
        <v>602</v>
      </c>
      <c r="J10" s="123">
        <f t="shared" si="1"/>
        <v>23.153846153846153</v>
      </c>
      <c r="K10" s="522">
        <v>646</v>
      </c>
      <c r="L10" s="123">
        <f t="shared" si="2"/>
        <v>24.846153846153847</v>
      </c>
      <c r="M10" s="522">
        <v>470</v>
      </c>
      <c r="N10" s="123">
        <f t="shared" si="3"/>
        <v>18.076923076923077</v>
      </c>
      <c r="O10" s="522">
        <v>581</v>
      </c>
      <c r="P10" s="123">
        <f t="shared" si="4"/>
        <v>22.346153846153847</v>
      </c>
      <c r="Q10" s="138"/>
      <c r="R10" s="88"/>
      <c r="S10" s="88"/>
      <c r="T10" s="88"/>
      <c r="U10" s="88"/>
      <c r="V10" s="88"/>
      <c r="W10" s="88"/>
      <c r="X10" s="85"/>
    </row>
    <row r="11" spans="1:24" ht="15">
      <c r="A11" s="366" t="s">
        <v>10</v>
      </c>
      <c r="B11" s="367">
        <v>1538</v>
      </c>
      <c r="C11" s="354">
        <v>0</v>
      </c>
      <c r="D11" s="121">
        <f t="shared" si="0"/>
        <v>0</v>
      </c>
      <c r="E11" s="120">
        <v>1538</v>
      </c>
      <c r="F11" s="368">
        <v>10.95371694841784</v>
      </c>
      <c r="G11" s="523">
        <v>29</v>
      </c>
      <c r="H11" s="121">
        <f t="shared" si="1"/>
        <v>1.8855656697009102</v>
      </c>
      <c r="I11" s="523">
        <v>19</v>
      </c>
      <c r="J11" s="121">
        <f t="shared" si="1"/>
        <v>1.2353706111833551</v>
      </c>
      <c r="K11" s="523">
        <v>191</v>
      </c>
      <c r="L11" s="121">
        <f t="shared" si="2"/>
        <v>12.418725617685306</v>
      </c>
      <c r="M11" s="523">
        <v>873</v>
      </c>
      <c r="N11" s="121">
        <f t="shared" si="3"/>
        <v>56.762028608582568</v>
      </c>
      <c r="O11" s="523">
        <v>426</v>
      </c>
      <c r="P11" s="121">
        <f t="shared" si="4"/>
        <v>27.698309492847855</v>
      </c>
      <c r="Q11" s="138"/>
      <c r="R11" s="88"/>
      <c r="S11" s="88"/>
      <c r="T11" s="88"/>
      <c r="U11" s="88"/>
      <c r="V11" s="88"/>
      <c r="W11" s="88"/>
      <c r="X11" s="85"/>
    </row>
    <row r="12" spans="1:24" ht="15">
      <c r="A12" s="520" t="s">
        <v>11</v>
      </c>
      <c r="B12" s="524">
        <v>431</v>
      </c>
      <c r="C12" s="349">
        <v>0</v>
      </c>
      <c r="D12" s="123">
        <f t="shared" si="0"/>
        <v>0</v>
      </c>
      <c r="E12" s="122">
        <v>431</v>
      </c>
      <c r="F12" s="521">
        <v>8.5609048723897896</v>
      </c>
      <c r="G12" s="522">
        <v>211</v>
      </c>
      <c r="H12" s="123">
        <f t="shared" si="1"/>
        <v>48.95591647331787</v>
      </c>
      <c r="I12" s="522">
        <v>69</v>
      </c>
      <c r="J12" s="123">
        <f t="shared" si="1"/>
        <v>16.009280742459396</v>
      </c>
      <c r="K12" s="522">
        <v>132</v>
      </c>
      <c r="L12" s="123">
        <f t="shared" si="2"/>
        <v>30.626450116009281</v>
      </c>
      <c r="M12" s="522">
        <v>17</v>
      </c>
      <c r="N12" s="123">
        <f t="shared" si="3"/>
        <v>3.9443155452436192</v>
      </c>
      <c r="O12" s="522">
        <v>2</v>
      </c>
      <c r="P12" s="123">
        <f t="shared" si="4"/>
        <v>0.46403712296983757</v>
      </c>
      <c r="Q12" s="138"/>
      <c r="R12" s="88"/>
      <c r="S12" s="88"/>
      <c r="T12" s="88"/>
      <c r="U12" s="88"/>
      <c r="V12" s="88"/>
      <c r="W12" s="88"/>
      <c r="X12" s="85"/>
    </row>
    <row r="13" spans="1:24" ht="15">
      <c r="A13" s="366" t="s">
        <v>12</v>
      </c>
      <c r="B13" s="367">
        <v>1099</v>
      </c>
      <c r="C13" s="354">
        <v>2</v>
      </c>
      <c r="D13" s="121">
        <f t="shared" si="0"/>
        <v>0.18198362147406733</v>
      </c>
      <c r="E13" s="120">
        <v>1097</v>
      </c>
      <c r="F13" s="368">
        <v>10.249225159525968</v>
      </c>
      <c r="G13" s="523">
        <v>236</v>
      </c>
      <c r="H13" s="121">
        <f t="shared" si="1"/>
        <v>21.513217866909752</v>
      </c>
      <c r="I13" s="523">
        <v>47</v>
      </c>
      <c r="J13" s="121">
        <f t="shared" si="1"/>
        <v>4.284412032816773</v>
      </c>
      <c r="K13" s="523">
        <v>262</v>
      </c>
      <c r="L13" s="121">
        <f t="shared" si="2"/>
        <v>23.883318140382862</v>
      </c>
      <c r="M13" s="523">
        <v>182</v>
      </c>
      <c r="N13" s="121">
        <f t="shared" si="3"/>
        <v>16.590701914311758</v>
      </c>
      <c r="O13" s="523">
        <v>370</v>
      </c>
      <c r="P13" s="121">
        <f t="shared" si="4"/>
        <v>33.72835004557885</v>
      </c>
      <c r="Q13" s="138"/>
      <c r="R13" s="88"/>
      <c r="S13" s="88"/>
      <c r="T13" s="88"/>
      <c r="U13" s="88"/>
      <c r="V13" s="88"/>
      <c r="W13" s="88"/>
      <c r="X13" s="85"/>
    </row>
    <row r="14" spans="1:24" ht="15">
      <c r="A14" s="520" t="s">
        <v>13</v>
      </c>
      <c r="B14" s="524">
        <v>4098</v>
      </c>
      <c r="C14" s="349">
        <v>26</v>
      </c>
      <c r="D14" s="123">
        <f t="shared" si="0"/>
        <v>0.63445583211322598</v>
      </c>
      <c r="E14" s="122">
        <v>4072</v>
      </c>
      <c r="F14" s="521">
        <v>9.2065815324164841</v>
      </c>
      <c r="G14" s="522">
        <v>859</v>
      </c>
      <c r="H14" s="123">
        <f t="shared" si="1"/>
        <v>21.095284872298624</v>
      </c>
      <c r="I14" s="522">
        <v>562</v>
      </c>
      <c r="J14" s="123">
        <f t="shared" si="1"/>
        <v>13.801571709233793</v>
      </c>
      <c r="K14" s="522">
        <v>2441</v>
      </c>
      <c r="L14" s="123">
        <f t="shared" si="2"/>
        <v>59.945972495088405</v>
      </c>
      <c r="M14" s="522">
        <v>176</v>
      </c>
      <c r="N14" s="123">
        <f t="shared" si="3"/>
        <v>4.3222003929273081</v>
      </c>
      <c r="O14" s="522">
        <v>34</v>
      </c>
      <c r="P14" s="123">
        <f t="shared" si="4"/>
        <v>0.83497053045186642</v>
      </c>
      <c r="Q14" s="138"/>
      <c r="R14" s="88"/>
      <c r="S14" s="88"/>
      <c r="T14" s="88"/>
      <c r="U14" s="88"/>
      <c r="V14" s="88"/>
      <c r="W14" s="88"/>
      <c r="X14" s="85"/>
    </row>
    <row r="15" spans="1:24" ht="15">
      <c r="A15" s="366" t="s">
        <v>14</v>
      </c>
      <c r="B15" s="367">
        <v>945</v>
      </c>
      <c r="C15" s="354">
        <v>0</v>
      </c>
      <c r="D15" s="121">
        <f t="shared" si="0"/>
        <v>0</v>
      </c>
      <c r="E15" s="120">
        <v>945</v>
      </c>
      <c r="F15" s="368">
        <v>11.236208112874792</v>
      </c>
      <c r="G15" s="523">
        <v>8</v>
      </c>
      <c r="H15" s="121">
        <f t="shared" si="1"/>
        <v>0.84656084656084662</v>
      </c>
      <c r="I15" s="523">
        <v>1</v>
      </c>
      <c r="J15" s="121">
        <f t="shared" si="1"/>
        <v>0.10582010582010583</v>
      </c>
      <c r="K15" s="523">
        <v>72</v>
      </c>
      <c r="L15" s="121">
        <f t="shared" si="2"/>
        <v>7.6190476190476195</v>
      </c>
      <c r="M15" s="523">
        <v>493</v>
      </c>
      <c r="N15" s="121">
        <f t="shared" si="3"/>
        <v>52.169312169312164</v>
      </c>
      <c r="O15" s="523">
        <v>371</v>
      </c>
      <c r="P15" s="121">
        <f t="shared" si="4"/>
        <v>39.25925925925926</v>
      </c>
      <c r="Q15" s="138"/>
      <c r="R15" s="88"/>
      <c r="S15" s="88"/>
      <c r="T15" s="88"/>
      <c r="U15" s="88"/>
      <c r="V15" s="88"/>
      <c r="W15" s="88"/>
      <c r="X15" s="85"/>
    </row>
    <row r="16" spans="1:24" ht="15">
      <c r="A16" s="520" t="s">
        <v>15</v>
      </c>
      <c r="B16" s="524">
        <v>4915</v>
      </c>
      <c r="C16" s="349">
        <v>36</v>
      </c>
      <c r="D16" s="123">
        <f t="shared" si="0"/>
        <v>0.73245167853509663</v>
      </c>
      <c r="E16" s="122">
        <v>4879</v>
      </c>
      <c r="F16" s="521">
        <v>8.3315194370430934</v>
      </c>
      <c r="G16" s="522">
        <v>2343</v>
      </c>
      <c r="H16" s="123">
        <f t="shared" si="1"/>
        <v>48.022135683541713</v>
      </c>
      <c r="I16" s="522">
        <v>809</v>
      </c>
      <c r="J16" s="123">
        <f t="shared" si="1"/>
        <v>16.581266653002665</v>
      </c>
      <c r="K16" s="522">
        <v>1422</v>
      </c>
      <c r="L16" s="123">
        <f t="shared" si="2"/>
        <v>29.145316663250664</v>
      </c>
      <c r="M16" s="522">
        <v>241</v>
      </c>
      <c r="N16" s="123">
        <f t="shared" si="3"/>
        <v>4.9395367903258869</v>
      </c>
      <c r="O16" s="522">
        <v>64</v>
      </c>
      <c r="P16" s="123">
        <f t="shared" si="4"/>
        <v>1.3117442098790737</v>
      </c>
      <c r="Q16" s="138"/>
      <c r="R16" s="88"/>
      <c r="S16" s="88"/>
      <c r="T16" s="88"/>
      <c r="U16" s="88"/>
      <c r="V16" s="88"/>
      <c r="W16" s="88"/>
      <c r="X16" s="85"/>
    </row>
    <row r="17" spans="1:24" ht="15">
      <c r="A17" s="366" t="s">
        <v>16</v>
      </c>
      <c r="B17" s="367">
        <v>10162</v>
      </c>
      <c r="C17" s="354">
        <v>144</v>
      </c>
      <c r="D17" s="121">
        <f t="shared" si="0"/>
        <v>1.4170438889982286</v>
      </c>
      <c r="E17" s="120">
        <v>10018</v>
      </c>
      <c r="F17" s="368">
        <v>9.0881879283955875</v>
      </c>
      <c r="G17" s="523">
        <v>842</v>
      </c>
      <c r="H17" s="121">
        <f t="shared" si="1"/>
        <v>8.4048712317827921</v>
      </c>
      <c r="I17" s="523">
        <v>4523</v>
      </c>
      <c r="J17" s="121">
        <v>45.2</v>
      </c>
      <c r="K17" s="523">
        <v>4358</v>
      </c>
      <c r="L17" s="121">
        <f t="shared" si="2"/>
        <v>43.501696945498104</v>
      </c>
      <c r="M17" s="523">
        <v>220</v>
      </c>
      <c r="N17" s="121">
        <f t="shared" si="3"/>
        <v>2.1960471151926533</v>
      </c>
      <c r="O17" s="523">
        <v>75</v>
      </c>
      <c r="P17" s="121">
        <f t="shared" si="4"/>
        <v>0.74865242563385903</v>
      </c>
      <c r="Q17" s="138"/>
      <c r="R17" s="89"/>
      <c r="S17" s="89"/>
      <c r="T17" s="89"/>
      <c r="U17" s="89"/>
      <c r="V17" s="88"/>
      <c r="W17" s="88"/>
      <c r="X17" s="85"/>
    </row>
    <row r="18" spans="1:24" ht="15">
      <c r="A18" s="520" t="s">
        <v>17</v>
      </c>
      <c r="B18" s="524">
        <v>2457</v>
      </c>
      <c r="C18" s="349">
        <v>58</v>
      </c>
      <c r="D18" s="123">
        <f t="shared" si="0"/>
        <v>2.3606023606023605</v>
      </c>
      <c r="E18" s="122">
        <v>2399</v>
      </c>
      <c r="F18" s="521">
        <v>9.2307558705016053</v>
      </c>
      <c r="G18" s="522">
        <v>472</v>
      </c>
      <c r="H18" s="123">
        <f t="shared" si="1"/>
        <v>19.6748645268862</v>
      </c>
      <c r="I18" s="522">
        <v>616</v>
      </c>
      <c r="J18" s="123">
        <f t="shared" si="1"/>
        <v>25.677365568987078</v>
      </c>
      <c r="K18" s="522">
        <v>1217</v>
      </c>
      <c r="L18" s="123">
        <f t="shared" si="2"/>
        <v>50.729470612755314</v>
      </c>
      <c r="M18" s="522">
        <v>74</v>
      </c>
      <c r="N18" s="123">
        <f t="shared" si="3"/>
        <v>3.0846185910796167</v>
      </c>
      <c r="O18" s="522">
        <v>20</v>
      </c>
      <c r="P18" s="123">
        <f t="shared" si="4"/>
        <v>0.83368070029178831</v>
      </c>
      <c r="Q18" s="138"/>
      <c r="R18" s="88"/>
      <c r="S18" s="88"/>
      <c r="T18" s="88"/>
      <c r="U18" s="88"/>
      <c r="V18" s="88"/>
      <c r="W18" s="88"/>
      <c r="X18" s="85"/>
    </row>
    <row r="19" spans="1:24" ht="15">
      <c r="A19" s="366" t="s">
        <v>18</v>
      </c>
      <c r="B19" s="367">
        <v>464</v>
      </c>
      <c r="C19" s="354">
        <v>8</v>
      </c>
      <c r="D19" s="121">
        <f t="shared" si="0"/>
        <v>1.7241379310344827</v>
      </c>
      <c r="E19" s="120">
        <v>456</v>
      </c>
      <c r="F19" s="368">
        <v>9.9513888888888804</v>
      </c>
      <c r="G19" s="523">
        <v>22</v>
      </c>
      <c r="H19" s="121">
        <f t="shared" si="1"/>
        <v>4.8245614035087714</v>
      </c>
      <c r="I19" s="523">
        <v>14</v>
      </c>
      <c r="J19" s="121">
        <f t="shared" si="1"/>
        <v>3.070175438596491</v>
      </c>
      <c r="K19" s="523">
        <v>366</v>
      </c>
      <c r="L19" s="121">
        <f t="shared" si="2"/>
        <v>80.26315789473685</v>
      </c>
      <c r="M19" s="523">
        <v>40</v>
      </c>
      <c r="N19" s="121">
        <f t="shared" si="3"/>
        <v>8.7719298245614024</v>
      </c>
      <c r="O19" s="523">
        <v>14</v>
      </c>
      <c r="P19" s="121">
        <f t="shared" si="4"/>
        <v>3.070175438596491</v>
      </c>
      <c r="Q19" s="138"/>
      <c r="R19" s="88"/>
      <c r="S19" s="88"/>
      <c r="T19" s="88"/>
      <c r="U19" s="88"/>
      <c r="V19" s="88"/>
      <c r="W19" s="88"/>
      <c r="X19" s="85"/>
    </row>
    <row r="20" spans="1:24" ht="15">
      <c r="A20" s="520" t="s">
        <v>19</v>
      </c>
      <c r="B20" s="524">
        <v>2341</v>
      </c>
      <c r="C20" s="349">
        <v>17</v>
      </c>
      <c r="D20" s="123">
        <f t="shared" si="0"/>
        <v>0.72618539085860745</v>
      </c>
      <c r="E20" s="122">
        <v>2324</v>
      </c>
      <c r="F20" s="521">
        <v>10.792448364888131</v>
      </c>
      <c r="G20" s="522">
        <v>10</v>
      </c>
      <c r="H20" s="123">
        <f t="shared" si="1"/>
        <v>0.43029259896729771</v>
      </c>
      <c r="I20" s="522">
        <v>31</v>
      </c>
      <c r="J20" s="123">
        <f t="shared" si="1"/>
        <v>1.3339070567986231</v>
      </c>
      <c r="K20" s="522">
        <v>321</v>
      </c>
      <c r="L20" s="123">
        <f t="shared" si="2"/>
        <v>13.812392426850259</v>
      </c>
      <c r="M20" s="522">
        <v>1681</v>
      </c>
      <c r="N20" s="123">
        <f t="shared" si="3"/>
        <v>72.332185886402755</v>
      </c>
      <c r="O20" s="522">
        <v>281</v>
      </c>
      <c r="P20" s="123">
        <f t="shared" si="4"/>
        <v>12.091222030981069</v>
      </c>
      <c r="Q20" s="138"/>
      <c r="R20" s="88"/>
      <c r="S20" s="88"/>
      <c r="T20" s="88"/>
      <c r="U20" s="88"/>
      <c r="V20" s="88"/>
      <c r="W20" s="88"/>
      <c r="X20" s="85"/>
    </row>
    <row r="21" spans="1:24" ht="15">
      <c r="A21" s="366" t="s">
        <v>20</v>
      </c>
      <c r="B21" s="367">
        <v>1418</v>
      </c>
      <c r="C21" s="354">
        <v>0</v>
      </c>
      <c r="D21" s="121">
        <f t="shared" si="0"/>
        <v>0</v>
      </c>
      <c r="E21" s="120">
        <v>1418</v>
      </c>
      <c r="F21" s="368">
        <v>11.057957216737181</v>
      </c>
      <c r="G21" s="523">
        <v>7</v>
      </c>
      <c r="H21" s="121">
        <f t="shared" si="1"/>
        <v>0.49365303244005643</v>
      </c>
      <c r="I21" s="523">
        <v>5</v>
      </c>
      <c r="J21" s="121">
        <f t="shared" si="1"/>
        <v>0.35260930888575459</v>
      </c>
      <c r="K21" s="523">
        <v>101</v>
      </c>
      <c r="L21" s="121">
        <f t="shared" si="2"/>
        <v>7.1227080394922426</v>
      </c>
      <c r="M21" s="523">
        <v>993</v>
      </c>
      <c r="N21" s="121">
        <f t="shared" si="3"/>
        <v>70.028208744710867</v>
      </c>
      <c r="O21" s="523">
        <v>312</v>
      </c>
      <c r="P21" s="121">
        <f t="shared" si="4"/>
        <v>22.002820874471084</v>
      </c>
      <c r="Q21" s="138"/>
      <c r="R21" s="88"/>
      <c r="S21" s="88"/>
      <c r="T21" s="88"/>
      <c r="U21" s="88"/>
      <c r="V21" s="88"/>
      <c r="W21" s="88"/>
      <c r="X21" s="85"/>
    </row>
    <row r="22" spans="1:24" ht="15">
      <c r="A22" s="520" t="s">
        <v>21</v>
      </c>
      <c r="B22" s="524">
        <v>1768</v>
      </c>
      <c r="C22" s="349">
        <v>13</v>
      </c>
      <c r="D22" s="123">
        <f t="shared" si="0"/>
        <v>0.73529411764705888</v>
      </c>
      <c r="E22" s="122">
        <v>1755</v>
      </c>
      <c r="F22" s="521">
        <v>8.6433428300094821</v>
      </c>
      <c r="G22" s="522">
        <v>772</v>
      </c>
      <c r="H22" s="123">
        <f t="shared" si="1"/>
        <v>43.988603988603984</v>
      </c>
      <c r="I22" s="522">
        <v>282</v>
      </c>
      <c r="J22" s="123">
        <f t="shared" si="1"/>
        <v>16.068376068376068</v>
      </c>
      <c r="K22" s="522">
        <v>528</v>
      </c>
      <c r="L22" s="123">
        <f t="shared" si="2"/>
        <v>30.085470085470085</v>
      </c>
      <c r="M22" s="522">
        <v>117</v>
      </c>
      <c r="N22" s="123">
        <f t="shared" si="3"/>
        <v>6.666666666666667</v>
      </c>
      <c r="O22" s="522">
        <v>56</v>
      </c>
      <c r="P22" s="123">
        <f t="shared" si="4"/>
        <v>3.1908831908831909</v>
      </c>
      <c r="Q22" s="138"/>
      <c r="R22" s="90"/>
      <c r="S22" s="90"/>
      <c r="T22" s="90"/>
      <c r="U22" s="90"/>
      <c r="V22" s="90"/>
      <c r="W22" s="90"/>
      <c r="X22" s="85"/>
    </row>
    <row r="23" spans="1:24" ht="15.75" thickBot="1">
      <c r="A23" s="366" t="s">
        <v>22</v>
      </c>
      <c r="B23" s="367">
        <v>1328</v>
      </c>
      <c r="C23" s="354">
        <v>0</v>
      </c>
      <c r="D23" s="121">
        <f t="shared" si="0"/>
        <v>0</v>
      </c>
      <c r="E23" s="120">
        <v>1328</v>
      </c>
      <c r="F23" s="368">
        <v>10.795557228915653</v>
      </c>
      <c r="G23" s="523">
        <v>5</v>
      </c>
      <c r="H23" s="121">
        <f t="shared" si="1"/>
        <v>0.37650602409638556</v>
      </c>
      <c r="I23" s="523">
        <v>11</v>
      </c>
      <c r="J23" s="121">
        <f t="shared" si="1"/>
        <v>0.82831325301204828</v>
      </c>
      <c r="K23" s="523">
        <v>213</v>
      </c>
      <c r="L23" s="121">
        <f t="shared" si="2"/>
        <v>16.039156626506024</v>
      </c>
      <c r="M23" s="523">
        <v>935</v>
      </c>
      <c r="N23" s="121">
        <f t="shared" si="3"/>
        <v>70.406626506024097</v>
      </c>
      <c r="O23" s="523">
        <v>164</v>
      </c>
      <c r="P23" s="121">
        <f t="shared" si="4"/>
        <v>12.349397590361445</v>
      </c>
      <c r="Q23" s="138"/>
      <c r="R23" s="90"/>
      <c r="S23" s="90"/>
      <c r="T23" s="90"/>
      <c r="U23" s="90"/>
      <c r="V23" s="90"/>
      <c r="W23" s="90"/>
      <c r="X23" s="85"/>
    </row>
    <row r="24" spans="1:24" ht="15">
      <c r="A24" s="525" t="s">
        <v>110</v>
      </c>
      <c r="B24" s="374">
        <v>42700</v>
      </c>
      <c r="C24" s="161">
        <f>SUM(C8:C9,C12,C13,C14,C16,C17,C18,C19,C22)</f>
        <v>950</v>
      </c>
      <c r="D24" s="127">
        <f t="shared" si="0"/>
        <v>2.2248243559718968</v>
      </c>
      <c r="E24" s="160">
        <v>41750</v>
      </c>
      <c r="F24" s="127">
        <v>8.8984954091817183</v>
      </c>
      <c r="G24" s="161">
        <f>SUM(G8:G9,G12,G13,G14,G16,G17,G18,G19,G22)</f>
        <v>11737</v>
      </c>
      <c r="H24" s="127">
        <f t="shared" si="1"/>
        <v>28.112574850299399</v>
      </c>
      <c r="I24" s="161">
        <f>SUM(I8:I9,I12,I13,I14,I16,I17,I18,I19,I22)</f>
        <v>9324</v>
      </c>
      <c r="J24" s="127">
        <f t="shared" si="1"/>
        <v>22.332934131736526</v>
      </c>
      <c r="K24" s="161">
        <f>SUM(K8:K9,K12,K13,K14,K16,K17,K18,K19,K22)</f>
        <v>17689</v>
      </c>
      <c r="L24" s="127">
        <f t="shared" si="2"/>
        <v>42.368862275449104</v>
      </c>
      <c r="M24" s="161">
        <f>SUM(M8:M9,M12,M13,M14,M16,M17,M18,M19,M22)</f>
        <v>2182</v>
      </c>
      <c r="N24" s="127">
        <f t="shared" si="3"/>
        <v>5.2263473053892211</v>
      </c>
      <c r="O24" s="161">
        <f>SUM(O8:O9,O12,O13,O14,O16,O17,O18,O19,O22)</f>
        <v>818</v>
      </c>
      <c r="P24" s="127">
        <f t="shared" si="4"/>
        <v>1.9592814371257488</v>
      </c>
      <c r="Q24" s="138"/>
      <c r="R24" s="90"/>
      <c r="S24" s="90"/>
      <c r="T24" s="90"/>
      <c r="U24" s="90"/>
      <c r="V24" s="90"/>
      <c r="W24" s="90"/>
      <c r="X24" s="85"/>
    </row>
    <row r="25" spans="1:24" ht="15">
      <c r="A25" s="526" t="s">
        <v>111</v>
      </c>
      <c r="B25" s="379">
        <v>10170</v>
      </c>
      <c r="C25" s="189">
        <f>SUM(C10,C11,C15,C20,C21,C23)</f>
        <v>17</v>
      </c>
      <c r="D25" s="130">
        <f t="shared" si="0"/>
        <v>0.16715830875122911</v>
      </c>
      <c r="E25" s="191">
        <v>10153</v>
      </c>
      <c r="F25" s="130">
        <v>10.712173741751192</v>
      </c>
      <c r="G25" s="189">
        <f>SUM(G10,G11,G15,G20,G21,G23)</f>
        <v>360</v>
      </c>
      <c r="H25" s="130">
        <f t="shared" ref="H25:J26" si="5">G25/$E25*100</f>
        <v>3.5457500246232643</v>
      </c>
      <c r="I25" s="189">
        <f>SUM(I10,I11,I15,I20,I21,I23)</f>
        <v>669</v>
      </c>
      <c r="J25" s="130">
        <f t="shared" si="5"/>
        <v>6.5891854624248989</v>
      </c>
      <c r="K25" s="189">
        <f>SUM(K10,K11,K15,K20,K21,K23)</f>
        <v>1544</v>
      </c>
      <c r="L25" s="130">
        <f t="shared" si="2"/>
        <v>15.207327883384222</v>
      </c>
      <c r="M25" s="189">
        <f>SUM(M10,M11,M15,M20,M21,M23)</f>
        <v>5445</v>
      </c>
      <c r="N25" s="130">
        <f t="shared" si="3"/>
        <v>53.629469122426862</v>
      </c>
      <c r="O25" s="189">
        <f>SUM(O10,O11,O15,O20,O21,O23)</f>
        <v>2135</v>
      </c>
      <c r="P25" s="130">
        <f t="shared" si="4"/>
        <v>21.028267507140747</v>
      </c>
      <c r="Q25" s="138"/>
      <c r="R25" s="90"/>
      <c r="S25" s="90"/>
      <c r="T25" s="90"/>
      <c r="U25" s="90"/>
      <c r="V25" s="90"/>
      <c r="W25" s="90"/>
      <c r="X25" s="85"/>
    </row>
    <row r="26" spans="1:24" ht="15.75" thickBot="1">
      <c r="A26" s="527" t="s">
        <v>1</v>
      </c>
      <c r="B26" s="382">
        <v>52870</v>
      </c>
      <c r="C26" s="192">
        <f>SUM(C8:C23)</f>
        <v>967</v>
      </c>
      <c r="D26" s="133">
        <f t="shared" si="0"/>
        <v>1.8290145640249669</v>
      </c>
      <c r="E26" s="194">
        <v>51903</v>
      </c>
      <c r="F26" s="133">
        <v>9.2532779094337076</v>
      </c>
      <c r="G26" s="192">
        <f>SUM(G8:G23)</f>
        <v>12097</v>
      </c>
      <c r="H26" s="133">
        <f t="shared" si="5"/>
        <v>23.306937941930141</v>
      </c>
      <c r="I26" s="192">
        <f>SUM(I8:I23)</f>
        <v>9993</v>
      </c>
      <c r="J26" s="133">
        <f t="shared" si="5"/>
        <v>19.253222357089186</v>
      </c>
      <c r="K26" s="192">
        <f>SUM(K8:K23)</f>
        <v>19233</v>
      </c>
      <c r="L26" s="147">
        <f>K26/$E26*100</f>
        <v>37.055661522455352</v>
      </c>
      <c r="M26" s="583">
        <f>SUM(M8:M23)</f>
        <v>7627</v>
      </c>
      <c r="N26" s="147">
        <f t="shared" si="3"/>
        <v>14.694718995048456</v>
      </c>
      <c r="O26" s="583">
        <f>SUM(O8:O23)</f>
        <v>2953</v>
      </c>
      <c r="P26" s="147">
        <f t="shared" si="4"/>
        <v>5.6894591834768704</v>
      </c>
      <c r="Q26" s="556"/>
      <c r="S26" s="584"/>
    </row>
    <row r="27" spans="1:24" ht="15">
      <c r="A27" s="480" t="s">
        <v>125</v>
      </c>
      <c r="B27" s="529"/>
      <c r="C27" s="347"/>
      <c r="D27" s="347"/>
      <c r="E27" s="347"/>
      <c r="F27" s="347"/>
      <c r="G27" s="347"/>
      <c r="H27" s="347"/>
      <c r="I27" s="347"/>
      <c r="J27" s="347"/>
      <c r="K27" s="394"/>
      <c r="L27" s="394"/>
      <c r="M27" s="394"/>
      <c r="N27" s="394"/>
      <c r="O27" s="394"/>
      <c r="P27" s="394"/>
      <c r="Q27" s="138"/>
    </row>
    <row r="28" spans="1:24" ht="15">
      <c r="A28" s="530" t="s">
        <v>113</v>
      </c>
      <c r="B28" s="515"/>
      <c r="C28" s="347"/>
      <c r="D28" s="347"/>
      <c r="E28" s="347"/>
      <c r="F28" s="347"/>
      <c r="G28" s="347"/>
      <c r="H28" s="347"/>
      <c r="I28" s="347"/>
      <c r="J28" s="347"/>
      <c r="K28" s="394"/>
      <c r="L28" s="394"/>
      <c r="M28" s="394"/>
      <c r="N28" s="394"/>
      <c r="O28" s="394"/>
      <c r="P28" s="394"/>
      <c r="Q28" s="138"/>
    </row>
    <row r="29" spans="1:24" ht="15">
      <c r="A29" s="347"/>
      <c r="B29" s="347"/>
      <c r="C29" s="347"/>
      <c r="D29" s="347"/>
      <c r="E29" s="347"/>
      <c r="F29" s="347"/>
      <c r="G29" s="347"/>
      <c r="H29" s="347"/>
      <c r="I29" s="347"/>
      <c r="J29" s="347"/>
      <c r="K29" s="138"/>
      <c r="L29" s="138"/>
      <c r="M29" s="138"/>
      <c r="N29" s="138"/>
      <c r="O29" s="138"/>
      <c r="P29" s="138"/>
      <c r="Q29" s="138"/>
    </row>
    <row r="30" spans="1:24" ht="15">
      <c r="A30" s="347"/>
      <c r="B30" s="347"/>
      <c r="C30" s="347"/>
      <c r="D30" s="347"/>
      <c r="E30" s="347"/>
      <c r="F30" s="347"/>
      <c r="G30" s="347"/>
      <c r="H30" s="347"/>
      <c r="I30" s="347"/>
      <c r="J30" s="347"/>
      <c r="K30" s="138"/>
      <c r="L30" s="138"/>
      <c r="M30" s="138"/>
      <c r="N30" s="138"/>
      <c r="O30" s="138"/>
      <c r="P30" s="138"/>
      <c r="Q30" s="138"/>
    </row>
    <row r="31" spans="1:24" ht="15">
      <c r="A31" s="138"/>
      <c r="B31" s="138"/>
      <c r="C31" s="138"/>
      <c r="D31" s="138"/>
      <c r="E31" s="138"/>
      <c r="F31" s="138"/>
      <c r="G31" s="138"/>
      <c r="H31" s="138"/>
      <c r="I31" s="138"/>
      <c r="J31" s="138"/>
      <c r="K31" s="138"/>
      <c r="L31" s="138"/>
      <c r="M31" s="138"/>
      <c r="N31" s="138"/>
      <c r="O31" s="138"/>
      <c r="P31" s="138"/>
      <c r="Q31" s="138"/>
    </row>
    <row r="32" spans="1:24" ht="15">
      <c r="A32" s="138"/>
      <c r="B32" s="138"/>
      <c r="C32" s="138"/>
      <c r="D32" s="138"/>
      <c r="E32" s="138"/>
      <c r="F32" s="138"/>
      <c r="G32" s="138"/>
      <c r="H32" s="138"/>
      <c r="I32" s="138"/>
      <c r="J32" s="138"/>
      <c r="K32" s="138"/>
      <c r="L32" s="138"/>
      <c r="M32" s="138"/>
      <c r="N32" s="138"/>
      <c r="O32" s="138"/>
      <c r="P32" s="138"/>
      <c r="Q32" s="138"/>
    </row>
    <row r="33" spans="1:17" ht="15">
      <c r="A33" s="138"/>
      <c r="B33" s="138"/>
      <c r="C33" s="138"/>
      <c r="D33" s="138"/>
      <c r="E33" s="138"/>
      <c r="F33" s="138"/>
      <c r="G33" s="138"/>
      <c r="H33" s="138"/>
      <c r="I33" s="138"/>
      <c r="J33" s="138"/>
      <c r="K33" s="138"/>
      <c r="L33" s="138"/>
      <c r="M33" s="138"/>
      <c r="N33" s="138"/>
      <c r="O33" s="138"/>
      <c r="P33" s="138"/>
      <c r="Q33" s="138"/>
    </row>
    <row r="34" spans="1:17" ht="15">
      <c r="A34" s="138"/>
      <c r="B34" s="138"/>
      <c r="C34" s="138"/>
      <c r="D34" s="138"/>
      <c r="E34" s="138"/>
      <c r="F34" s="138"/>
      <c r="G34" s="138"/>
      <c r="H34" s="138"/>
      <c r="I34" s="138"/>
      <c r="J34" s="138"/>
      <c r="K34" s="138"/>
      <c r="L34" s="138"/>
      <c r="M34" s="138"/>
      <c r="N34" s="138"/>
      <c r="O34" s="138"/>
      <c r="P34" s="138"/>
      <c r="Q34" s="138"/>
    </row>
    <row r="35" spans="1:17" ht="15">
      <c r="A35" s="138"/>
      <c r="B35" s="138"/>
      <c r="C35" s="138"/>
      <c r="D35" s="138"/>
      <c r="E35" s="138"/>
      <c r="F35" s="138"/>
      <c r="G35" s="138"/>
      <c r="H35" s="138"/>
      <c r="I35" s="138"/>
      <c r="J35" s="138"/>
      <c r="K35" s="138"/>
      <c r="L35" s="138"/>
      <c r="M35" s="138"/>
      <c r="N35" s="138"/>
      <c r="O35" s="138"/>
      <c r="P35" s="138"/>
      <c r="Q35" s="138"/>
    </row>
  </sheetData>
  <mergeCells count="13">
    <mergeCell ref="A1:V1"/>
    <mergeCell ref="A4:A7"/>
    <mergeCell ref="B4:B6"/>
    <mergeCell ref="C4:P4"/>
    <mergeCell ref="C5:D6"/>
    <mergeCell ref="E5:E6"/>
    <mergeCell ref="F5:F6"/>
    <mergeCell ref="G5:P5"/>
    <mergeCell ref="G6:H6"/>
    <mergeCell ref="I6:J6"/>
    <mergeCell ref="K6:L6"/>
    <mergeCell ref="M6:N6"/>
    <mergeCell ref="O6:P6"/>
  </mergeCells>
  <hyperlinks>
    <hyperlink ref="A1" location="Inhalt!A1" display="zurück zum Inhalt"/>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V74"/>
  <sheetViews>
    <sheetView zoomScaleNormal="100" workbookViewId="0">
      <selection activeCell="A33" sqref="A33:A35"/>
    </sheetView>
  </sheetViews>
  <sheetFormatPr baseColWidth="10" defaultColWidth="12.28515625" defaultRowHeight="12.75"/>
  <cols>
    <col min="1" max="1" width="29" style="84" customWidth="1"/>
    <col min="2" max="16384" width="12.28515625" style="84"/>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c r="A2" s="394"/>
      <c r="B2" s="394"/>
      <c r="C2" s="394"/>
      <c r="D2" s="394"/>
      <c r="E2" s="394"/>
      <c r="F2" s="394"/>
      <c r="G2" s="394"/>
      <c r="H2" s="394"/>
      <c r="I2" s="394"/>
      <c r="J2" s="394"/>
      <c r="K2" s="394"/>
    </row>
    <row r="3" spans="1:22" ht="17.25">
      <c r="A3" s="95" t="s">
        <v>225</v>
      </c>
      <c r="B3" s="138"/>
      <c r="C3" s="138"/>
      <c r="D3" s="138"/>
      <c r="E3" s="138"/>
      <c r="F3" s="138"/>
      <c r="G3" s="394"/>
      <c r="H3" s="394"/>
      <c r="I3" s="394"/>
      <c r="J3" s="394"/>
      <c r="K3" s="394"/>
      <c r="L3" s="394"/>
      <c r="M3" s="394"/>
    </row>
    <row r="4" spans="1:22" ht="15">
      <c r="A4" s="649" t="s">
        <v>98</v>
      </c>
      <c r="B4" s="649" t="s">
        <v>126</v>
      </c>
      <c r="C4" s="649" t="s">
        <v>127</v>
      </c>
      <c r="D4" s="649"/>
      <c r="E4" s="649"/>
      <c r="F4" s="649"/>
      <c r="G4" s="649"/>
      <c r="H4" s="649"/>
      <c r="I4" s="649"/>
      <c r="J4" s="649"/>
      <c r="K4" s="394"/>
      <c r="L4" s="394"/>
      <c r="M4" s="516"/>
    </row>
    <row r="5" spans="1:22" ht="30" customHeight="1">
      <c r="A5" s="649"/>
      <c r="B5" s="649"/>
      <c r="C5" s="151" t="s">
        <v>128</v>
      </c>
      <c r="D5" s="151" t="s">
        <v>129</v>
      </c>
      <c r="E5" s="151" t="s">
        <v>130</v>
      </c>
      <c r="F5" s="151" t="s">
        <v>131</v>
      </c>
      <c r="G5" s="151" t="s">
        <v>132</v>
      </c>
      <c r="H5" s="151" t="s">
        <v>133</v>
      </c>
      <c r="I5" s="151" t="s">
        <v>134</v>
      </c>
      <c r="J5" s="151" t="s">
        <v>135</v>
      </c>
      <c r="K5" s="479"/>
      <c r="L5" s="394"/>
      <c r="M5" s="516"/>
      <c r="N5" s="91"/>
      <c r="O5" s="91"/>
      <c r="P5" s="91"/>
    </row>
    <row r="6" spans="1:22" ht="15.75" thickBot="1">
      <c r="A6" s="650"/>
      <c r="B6" s="153" t="s">
        <v>107</v>
      </c>
      <c r="C6" s="653" t="s">
        <v>124</v>
      </c>
      <c r="D6" s="653"/>
      <c r="E6" s="653"/>
      <c r="F6" s="653"/>
      <c r="G6" s="653"/>
      <c r="H6" s="653"/>
      <c r="I6" s="653"/>
      <c r="J6" s="653"/>
      <c r="K6" s="394"/>
      <c r="L6" s="394"/>
      <c r="M6" s="516"/>
      <c r="N6" s="91"/>
      <c r="O6" s="91"/>
      <c r="P6" s="91"/>
    </row>
    <row r="7" spans="1:22">
      <c r="A7" s="508" t="s">
        <v>7</v>
      </c>
      <c r="B7" s="505">
        <v>8712</v>
      </c>
      <c r="C7" s="485">
        <v>0.1147842056932966</v>
      </c>
      <c r="D7" s="485">
        <v>0.4935720844811754</v>
      </c>
      <c r="E7" s="485">
        <v>0.52800734618916434</v>
      </c>
      <c r="F7" s="485">
        <v>3.5468319559228649</v>
      </c>
      <c r="G7" s="496">
        <v>4.5110192837465561</v>
      </c>
      <c r="H7" s="496">
        <v>40.920569329660239</v>
      </c>
      <c r="I7" s="496">
        <v>47.601010101010097</v>
      </c>
      <c r="J7" s="497">
        <v>91.55188246097336</v>
      </c>
      <c r="K7" s="394"/>
      <c r="L7" s="517"/>
      <c r="M7" s="518"/>
      <c r="N7" s="93"/>
      <c r="O7" s="93"/>
      <c r="P7" s="93"/>
      <c r="Q7" s="92"/>
      <c r="R7" s="92"/>
      <c r="S7" s="92"/>
    </row>
    <row r="8" spans="1:22">
      <c r="A8" s="509" t="s">
        <v>8</v>
      </c>
      <c r="B8" s="506">
        <v>8594</v>
      </c>
      <c r="C8" s="487">
        <v>0.12799627647195719</v>
      </c>
      <c r="D8" s="487">
        <v>0.5585292064230859</v>
      </c>
      <c r="E8" s="487">
        <v>0.77961368396555741</v>
      </c>
      <c r="F8" s="487">
        <v>4.2936932743774729</v>
      </c>
      <c r="G8" s="487">
        <v>6.8187107284151738</v>
      </c>
      <c r="H8" s="487">
        <v>59.529904584593908</v>
      </c>
      <c r="I8" s="487">
        <v>68.966720968117286</v>
      </c>
      <c r="J8" s="498">
        <v>94.170351407959046</v>
      </c>
      <c r="K8" s="394"/>
      <c r="L8" s="517"/>
      <c r="M8" s="518"/>
      <c r="N8" s="93"/>
      <c r="O8" s="93"/>
      <c r="P8" s="93"/>
      <c r="Q8" s="92"/>
      <c r="R8" s="92"/>
      <c r="S8" s="92"/>
    </row>
    <row r="9" spans="1:22">
      <c r="A9" s="510" t="s">
        <v>9</v>
      </c>
      <c r="B9" s="505">
        <v>2600</v>
      </c>
      <c r="C9" s="485">
        <v>0.26923076923076922</v>
      </c>
      <c r="D9" s="485">
        <v>26.73076923076923</v>
      </c>
      <c r="E9" s="485">
        <v>26.884615384615383</v>
      </c>
      <c r="F9" s="485">
        <v>34.692307692307693</v>
      </c>
      <c r="G9" s="485">
        <v>34.92307692307692</v>
      </c>
      <c r="H9" s="485">
        <v>57.846153846153847</v>
      </c>
      <c r="I9" s="485">
        <v>58.461538461538467</v>
      </c>
      <c r="J9" s="499">
        <v>76.730769230769241</v>
      </c>
      <c r="K9" s="394"/>
      <c r="L9" s="517"/>
      <c r="M9" s="518"/>
      <c r="N9" s="93"/>
      <c r="O9" s="93"/>
      <c r="P9" s="93"/>
      <c r="Q9" s="92"/>
      <c r="R9" s="92"/>
      <c r="S9" s="92"/>
    </row>
    <row r="10" spans="1:22">
      <c r="A10" s="509" t="s">
        <v>10</v>
      </c>
      <c r="B10" s="506">
        <v>1538</v>
      </c>
      <c r="C10" s="487">
        <v>4.746423927178153</v>
      </c>
      <c r="D10" s="487">
        <v>70.80624187256177</v>
      </c>
      <c r="E10" s="487">
        <v>72.431729518855661</v>
      </c>
      <c r="F10" s="487">
        <v>88.491547464239275</v>
      </c>
      <c r="G10" s="487">
        <v>89.076723016905063</v>
      </c>
      <c r="H10" s="487">
        <v>96.553966189856951</v>
      </c>
      <c r="I10" s="487">
        <v>96.749024707412218</v>
      </c>
      <c r="J10" s="498">
        <v>98.504551365409625</v>
      </c>
      <c r="K10" s="394"/>
      <c r="L10" s="517"/>
      <c r="M10" s="518"/>
      <c r="N10" s="93"/>
      <c r="O10" s="93"/>
      <c r="P10" s="93"/>
      <c r="Q10" s="92"/>
      <c r="R10" s="92"/>
      <c r="S10" s="92"/>
    </row>
    <row r="11" spans="1:22">
      <c r="A11" s="510" t="s">
        <v>11</v>
      </c>
      <c r="B11" s="505">
        <v>431</v>
      </c>
      <c r="C11" s="485">
        <v>0</v>
      </c>
      <c r="D11" s="485">
        <v>0.46403712296983757</v>
      </c>
      <c r="E11" s="485">
        <v>0.46403712296983757</v>
      </c>
      <c r="F11" s="485">
        <v>3.0162412993039442</v>
      </c>
      <c r="G11" s="485">
        <v>5.1044083526682131</v>
      </c>
      <c r="H11" s="485">
        <v>42.691415313225058</v>
      </c>
      <c r="I11" s="485">
        <v>45.475638051044079</v>
      </c>
      <c r="J11" s="499">
        <v>71.925754060324834</v>
      </c>
      <c r="K11" s="394"/>
      <c r="L11" s="517"/>
      <c r="M11" s="518"/>
      <c r="N11" s="93"/>
      <c r="O11" s="93"/>
      <c r="P11" s="93"/>
      <c r="Q11" s="92"/>
      <c r="R11" s="92"/>
      <c r="S11" s="92"/>
    </row>
    <row r="12" spans="1:22">
      <c r="A12" s="509" t="s">
        <v>12</v>
      </c>
      <c r="B12" s="506">
        <v>1099</v>
      </c>
      <c r="C12" s="487">
        <v>1.2738853503184715</v>
      </c>
      <c r="D12" s="487">
        <v>28.571428571428569</v>
      </c>
      <c r="E12" s="487">
        <v>28.753412192902637</v>
      </c>
      <c r="F12" s="487">
        <v>32.120109190172883</v>
      </c>
      <c r="G12" s="487">
        <v>32.848043676069153</v>
      </c>
      <c r="H12" s="487">
        <v>65.150136487716111</v>
      </c>
      <c r="I12" s="487">
        <v>65.514103730664246</v>
      </c>
      <c r="J12" s="498">
        <v>80.345768880800733</v>
      </c>
      <c r="K12" s="394"/>
      <c r="L12" s="517"/>
      <c r="M12" s="517"/>
      <c r="N12" s="92"/>
      <c r="O12" s="92"/>
      <c r="P12" s="92"/>
      <c r="Q12" s="92"/>
      <c r="R12" s="92"/>
      <c r="S12" s="92"/>
    </row>
    <row r="13" spans="1:22">
      <c r="A13" s="510" t="s">
        <v>13</v>
      </c>
      <c r="B13" s="505">
        <v>4098</v>
      </c>
      <c r="C13" s="485">
        <v>7.320644216691069E-2</v>
      </c>
      <c r="D13" s="485">
        <v>0.39043435822352368</v>
      </c>
      <c r="E13" s="485">
        <v>0.43923865300146414</v>
      </c>
      <c r="F13" s="485">
        <v>1.4153245485602732</v>
      </c>
      <c r="G13" s="485">
        <v>2.4646168862859934</v>
      </c>
      <c r="H13" s="485">
        <v>49.194729136163986</v>
      </c>
      <c r="I13" s="485">
        <v>55.319668130795506</v>
      </c>
      <c r="J13" s="499">
        <v>94.070278184480244</v>
      </c>
      <c r="K13" s="394"/>
      <c r="L13" s="517"/>
      <c r="M13" s="517"/>
      <c r="N13" s="92"/>
      <c r="O13" s="92"/>
      <c r="P13" s="92"/>
      <c r="Q13" s="92"/>
      <c r="R13" s="92"/>
      <c r="S13" s="92"/>
    </row>
    <row r="14" spans="1:22">
      <c r="A14" s="509" t="s">
        <v>14</v>
      </c>
      <c r="B14" s="506">
        <v>945</v>
      </c>
      <c r="C14" s="487">
        <v>5.7142857142857144</v>
      </c>
      <c r="D14" s="487">
        <v>71.005291005290999</v>
      </c>
      <c r="E14" s="487">
        <v>73.439153439153444</v>
      </c>
      <c r="F14" s="487">
        <v>94.708994708994709</v>
      </c>
      <c r="G14" s="487">
        <v>95.449735449735456</v>
      </c>
      <c r="H14" s="487">
        <v>99.047619047619051</v>
      </c>
      <c r="I14" s="487">
        <v>99.047619047619051</v>
      </c>
      <c r="J14" s="498">
        <v>99.153439153439152</v>
      </c>
      <c r="K14" s="394"/>
      <c r="L14" s="517"/>
      <c r="M14" s="517"/>
      <c r="N14" s="92"/>
      <c r="O14" s="92"/>
      <c r="P14" s="92"/>
      <c r="Q14" s="92"/>
      <c r="R14" s="92"/>
      <c r="S14" s="92"/>
    </row>
    <row r="15" spans="1:22">
      <c r="A15" s="510" t="s">
        <v>15</v>
      </c>
      <c r="B15" s="505">
        <v>4915</v>
      </c>
      <c r="C15" s="485">
        <v>0.3051881993896236</v>
      </c>
      <c r="D15" s="485">
        <v>1.0986775178026451</v>
      </c>
      <c r="E15" s="485">
        <v>1.119023397761953</v>
      </c>
      <c r="F15" s="485">
        <v>2.6856561546286879</v>
      </c>
      <c r="G15" s="485">
        <v>3.2349949135300102</v>
      </c>
      <c r="H15" s="485">
        <v>44.577822990844354</v>
      </c>
      <c r="I15" s="485">
        <v>46.65310274669379</v>
      </c>
      <c r="J15" s="499">
        <v>86.693794506612406</v>
      </c>
      <c r="K15" s="394"/>
      <c r="L15" s="517"/>
      <c r="M15" s="517"/>
      <c r="N15" s="92"/>
      <c r="O15" s="92"/>
      <c r="P15" s="92"/>
      <c r="Q15" s="92"/>
      <c r="R15" s="92"/>
      <c r="S15" s="92"/>
    </row>
    <row r="16" spans="1:22">
      <c r="A16" s="509" t="s">
        <v>16</v>
      </c>
      <c r="B16" s="506">
        <v>10162</v>
      </c>
      <c r="C16" s="487">
        <v>4.9202912812438493E-2</v>
      </c>
      <c r="D16" s="487">
        <v>0.52155087581184811</v>
      </c>
      <c r="E16" s="487">
        <v>0.57075378862428661</v>
      </c>
      <c r="F16" s="487">
        <v>1.308797480810864</v>
      </c>
      <c r="G16" s="487">
        <v>2.519189135996851</v>
      </c>
      <c r="H16" s="487">
        <v>53.296595158433377</v>
      </c>
      <c r="I16" s="487">
        <v>68.28380240110215</v>
      </c>
      <c r="J16" s="498">
        <v>95.847274158630185</v>
      </c>
      <c r="K16" s="394"/>
      <c r="L16" s="517"/>
      <c r="M16" s="517"/>
      <c r="N16" s="92"/>
      <c r="O16" s="92"/>
      <c r="P16" s="92"/>
      <c r="Q16" s="92"/>
      <c r="R16" s="92"/>
      <c r="S16" s="92"/>
    </row>
    <row r="17" spans="1:19">
      <c r="A17" s="510" t="s">
        <v>17</v>
      </c>
      <c r="B17" s="505">
        <v>2457</v>
      </c>
      <c r="C17" s="485">
        <v>0.20350020350020348</v>
      </c>
      <c r="D17" s="485">
        <v>0.52910052910052907</v>
      </c>
      <c r="E17" s="485">
        <v>0.56980056980056981</v>
      </c>
      <c r="F17" s="485">
        <v>1.4245014245014245</v>
      </c>
      <c r="G17" s="485">
        <v>2.7676027676027677</v>
      </c>
      <c r="H17" s="485">
        <v>49.409849409849407</v>
      </c>
      <c r="I17" s="485">
        <v>72.608872608872616</v>
      </c>
      <c r="J17" s="499">
        <v>97.680097680097674</v>
      </c>
      <c r="K17" s="394"/>
      <c r="L17" s="517"/>
      <c r="M17" s="517"/>
      <c r="N17" s="92"/>
      <c r="O17" s="92"/>
      <c r="P17" s="92"/>
      <c r="Q17" s="92"/>
      <c r="R17" s="92"/>
      <c r="S17" s="92"/>
    </row>
    <row r="18" spans="1:19">
      <c r="A18" s="509" t="s">
        <v>18</v>
      </c>
      <c r="B18" s="506">
        <v>464</v>
      </c>
      <c r="C18" s="487">
        <v>0.21551724137931033</v>
      </c>
      <c r="D18" s="487">
        <v>0.21551724137931033</v>
      </c>
      <c r="E18" s="487">
        <v>0.21551724137931033</v>
      </c>
      <c r="F18" s="487">
        <v>3.6637931034482754</v>
      </c>
      <c r="G18" s="487">
        <v>4.7413793103448274</v>
      </c>
      <c r="H18" s="487">
        <v>88.793103448275872</v>
      </c>
      <c r="I18" s="487">
        <v>91.810344827586206</v>
      </c>
      <c r="J18" s="498">
        <v>99.137931034482762</v>
      </c>
      <c r="K18" s="394"/>
      <c r="L18" s="517"/>
      <c r="M18" s="517"/>
      <c r="N18" s="92"/>
      <c r="O18" s="92"/>
      <c r="P18" s="92"/>
      <c r="Q18" s="92"/>
      <c r="R18" s="92"/>
      <c r="S18" s="92"/>
    </row>
    <row r="19" spans="1:19">
      <c r="A19" s="510" t="s">
        <v>19</v>
      </c>
      <c r="B19" s="505">
        <v>2341</v>
      </c>
      <c r="C19" s="485">
        <v>2.1785561725758225</v>
      </c>
      <c r="D19" s="485">
        <v>72.960273387441262</v>
      </c>
      <c r="E19" s="485">
        <v>74.839812046134142</v>
      </c>
      <c r="F19" s="485">
        <v>90.986757795813759</v>
      </c>
      <c r="G19" s="485">
        <v>91.670226398974791</v>
      </c>
      <c r="H19" s="485">
        <v>98.376762067492535</v>
      </c>
      <c r="I19" s="485">
        <v>98.419478855190093</v>
      </c>
      <c r="J19" s="499">
        <v>99.871849636907299</v>
      </c>
      <c r="K19" s="394"/>
      <c r="L19" s="517"/>
      <c r="M19" s="517"/>
      <c r="N19" s="92"/>
      <c r="O19" s="92"/>
      <c r="P19" s="92"/>
      <c r="Q19" s="92"/>
      <c r="R19" s="92"/>
      <c r="S19" s="92"/>
    </row>
    <row r="20" spans="1:19">
      <c r="A20" s="509" t="s">
        <v>20</v>
      </c>
      <c r="B20" s="506">
        <v>1418</v>
      </c>
      <c r="C20" s="487">
        <v>6.2059238363892808</v>
      </c>
      <c r="D20" s="487">
        <v>85.684062059238357</v>
      </c>
      <c r="E20" s="487">
        <v>86.600846262341321</v>
      </c>
      <c r="F20" s="487">
        <v>97.038081805359667</v>
      </c>
      <c r="G20" s="487">
        <v>97.249647390691123</v>
      </c>
      <c r="H20" s="487">
        <v>99.294781382228493</v>
      </c>
      <c r="I20" s="487">
        <v>99.294781382228493</v>
      </c>
      <c r="J20" s="498">
        <v>99.717912552891391</v>
      </c>
      <c r="K20" s="394"/>
      <c r="L20" s="517"/>
      <c r="M20" s="517"/>
      <c r="N20" s="92"/>
      <c r="O20" s="92"/>
      <c r="P20" s="92"/>
      <c r="Q20" s="92"/>
      <c r="R20" s="92"/>
      <c r="S20" s="92"/>
    </row>
    <row r="21" spans="1:19">
      <c r="A21" s="510" t="s">
        <v>21</v>
      </c>
      <c r="B21" s="505">
        <v>1768</v>
      </c>
      <c r="C21" s="485">
        <v>0.84841628959276016</v>
      </c>
      <c r="D21" s="485">
        <v>3.2239819004524892</v>
      </c>
      <c r="E21" s="485">
        <v>3.2239819004524892</v>
      </c>
      <c r="F21" s="485">
        <v>7.2398190045248878</v>
      </c>
      <c r="G21" s="485">
        <v>8.9366515837104075</v>
      </c>
      <c r="H21" s="485">
        <v>64.592760180995484</v>
      </c>
      <c r="I21" s="485">
        <v>66.402714932126699</v>
      </c>
      <c r="J21" s="499">
        <v>91.233031674208149</v>
      </c>
      <c r="K21" s="394"/>
      <c r="L21" s="517"/>
      <c r="M21" s="517"/>
      <c r="N21" s="92"/>
      <c r="O21" s="92"/>
      <c r="P21" s="92"/>
      <c r="Q21" s="92"/>
      <c r="R21" s="92"/>
      <c r="S21" s="92"/>
    </row>
    <row r="22" spans="1:19" ht="13.5" thickBot="1">
      <c r="A22" s="511" t="s">
        <v>22</v>
      </c>
      <c r="B22" s="507">
        <v>1328</v>
      </c>
      <c r="C22" s="489">
        <v>1.8825301204819278</v>
      </c>
      <c r="D22" s="489">
        <v>70.105421686746979</v>
      </c>
      <c r="E22" s="489">
        <v>74.021084337349393</v>
      </c>
      <c r="F22" s="489">
        <v>93.825301204819283</v>
      </c>
      <c r="G22" s="489">
        <v>95.256024096385545</v>
      </c>
      <c r="H22" s="489">
        <v>99.472891566265062</v>
      </c>
      <c r="I22" s="489">
        <v>99.472891566265062</v>
      </c>
      <c r="J22" s="500">
        <v>99.774096385542165</v>
      </c>
      <c r="K22" s="394"/>
      <c r="L22" s="517"/>
      <c r="M22" s="517"/>
      <c r="N22" s="92"/>
      <c r="O22" s="92"/>
      <c r="P22" s="92"/>
      <c r="Q22" s="92"/>
      <c r="R22" s="92"/>
      <c r="S22" s="92"/>
    </row>
    <row r="23" spans="1:19">
      <c r="A23" s="512" t="s">
        <v>110</v>
      </c>
      <c r="B23" s="126">
        <f>SUM(B7:B8,B11,B12,B13,B15,B16,B17,B18,B21)</f>
        <v>42700</v>
      </c>
      <c r="C23" s="490">
        <v>0.18501170960187355</v>
      </c>
      <c r="D23" s="491">
        <v>1.4074941451990632</v>
      </c>
      <c r="E23" s="490">
        <v>1.4847775175644027</v>
      </c>
      <c r="F23" s="491">
        <v>3.6229508196721314</v>
      </c>
      <c r="G23" s="490">
        <v>4.9789227166276344</v>
      </c>
      <c r="H23" s="585">
        <v>51.456674473067899</v>
      </c>
      <c r="I23" s="490">
        <v>60.59250585480094</v>
      </c>
      <c r="J23" s="501">
        <v>92.71896955503513</v>
      </c>
      <c r="K23" s="394"/>
      <c r="L23" s="517"/>
      <c r="M23" s="519"/>
      <c r="N23" s="92"/>
      <c r="O23" s="92"/>
      <c r="P23" s="92"/>
      <c r="Q23" s="92"/>
      <c r="R23" s="92"/>
      <c r="S23" s="92"/>
    </row>
    <row r="24" spans="1:19">
      <c r="A24" s="513" t="s">
        <v>111</v>
      </c>
      <c r="B24" s="129">
        <f t="shared" ref="B24" si="0">SUM(B9,B10,B14,B19,B20,B22)</f>
        <v>10170</v>
      </c>
      <c r="C24" s="490">
        <v>2.9301868239921336</v>
      </c>
      <c r="D24" s="491">
        <v>62.035398230088504</v>
      </c>
      <c r="E24" s="490">
        <v>63.618485742379548</v>
      </c>
      <c r="F24" s="491">
        <v>77.777777777777786</v>
      </c>
      <c r="G24" s="490">
        <v>78.367748279252709</v>
      </c>
      <c r="H24" s="491">
        <v>88.07276302851524</v>
      </c>
      <c r="I24" s="490">
        <v>88.269419862340214</v>
      </c>
      <c r="J24" s="501">
        <v>93.647984267453296</v>
      </c>
      <c r="K24" s="394"/>
      <c r="L24" s="517"/>
      <c r="M24" s="519"/>
      <c r="N24" s="92"/>
      <c r="O24" s="92"/>
      <c r="P24" s="92"/>
      <c r="Q24" s="92"/>
      <c r="R24" s="92"/>
      <c r="S24" s="92"/>
    </row>
    <row r="25" spans="1:19" ht="13.5" thickBot="1">
      <c r="A25" s="514" t="s">
        <v>1</v>
      </c>
      <c r="B25" s="132">
        <f t="shared" ref="B25" si="1">SUM(B7:B22)</f>
        <v>52870</v>
      </c>
      <c r="C25" s="492">
        <v>0.71306979383393232</v>
      </c>
      <c r="D25" s="493">
        <v>13.069793833932286</v>
      </c>
      <c r="E25" s="492">
        <v>13.43673160582561</v>
      </c>
      <c r="F25" s="493">
        <v>17.887270663892565</v>
      </c>
      <c r="G25" s="492">
        <v>19.095895592963874</v>
      </c>
      <c r="H25" s="493">
        <v>58.500094571590701</v>
      </c>
      <c r="I25" s="492">
        <v>65.916398713826368</v>
      </c>
      <c r="J25" s="502">
        <v>92.897673538868915</v>
      </c>
      <c r="K25" s="394"/>
      <c r="L25" s="517"/>
      <c r="M25" s="519"/>
      <c r="N25" s="92"/>
      <c r="O25" s="92"/>
      <c r="P25" s="92"/>
      <c r="Q25" s="92"/>
      <c r="R25" s="92"/>
      <c r="S25" s="92"/>
    </row>
    <row r="26" spans="1:19">
      <c r="A26" s="137" t="s">
        <v>216</v>
      </c>
      <c r="B26" s="163"/>
      <c r="C26" s="137"/>
      <c r="D26" s="137"/>
      <c r="E26" s="137"/>
      <c r="F26" s="137"/>
      <c r="G26" s="137"/>
      <c r="H26" s="137"/>
      <c r="I26" s="137"/>
      <c r="J26" s="137"/>
      <c r="K26" s="394"/>
      <c r="L26" s="394"/>
      <c r="M26" s="394"/>
    </row>
    <row r="27" spans="1:19">
      <c r="A27" s="137" t="s">
        <v>217</v>
      </c>
      <c r="B27" s="163"/>
      <c r="C27" s="137"/>
      <c r="D27" s="137"/>
      <c r="E27" s="137"/>
      <c r="F27" s="137"/>
      <c r="G27" s="137"/>
      <c r="H27" s="137"/>
      <c r="I27" s="137"/>
      <c r="J27" s="137"/>
      <c r="K27" s="394"/>
      <c r="L27" s="394"/>
      <c r="M27" s="394"/>
    </row>
    <row r="28" spans="1:19">
      <c r="A28" s="137" t="s">
        <v>136</v>
      </c>
      <c r="B28" s="163"/>
      <c r="C28" s="137"/>
      <c r="D28" s="137"/>
      <c r="E28" s="137"/>
      <c r="F28" s="137"/>
      <c r="G28" s="137"/>
      <c r="H28" s="137"/>
      <c r="I28" s="137"/>
      <c r="J28" s="137"/>
      <c r="K28" s="394"/>
      <c r="L28" s="394"/>
      <c r="M28" s="394"/>
    </row>
    <row r="29" spans="1:19">
      <c r="A29" s="743" t="s">
        <v>137</v>
      </c>
      <c r="B29" s="744"/>
      <c r="C29" s="744"/>
      <c r="D29" s="744"/>
      <c r="E29" s="744"/>
      <c r="F29" s="744"/>
      <c r="G29" s="744"/>
      <c r="H29" s="744"/>
      <c r="I29" s="744"/>
      <c r="J29" s="744"/>
      <c r="K29" s="394"/>
      <c r="L29" s="394"/>
      <c r="M29" s="394"/>
    </row>
    <row r="30" spans="1:19">
      <c r="A30" s="744"/>
      <c r="B30" s="744"/>
      <c r="C30" s="744"/>
      <c r="D30" s="744"/>
      <c r="E30" s="744"/>
      <c r="F30" s="744"/>
      <c r="G30" s="744"/>
      <c r="H30" s="744"/>
      <c r="I30" s="744"/>
      <c r="J30" s="744"/>
      <c r="K30" s="394"/>
      <c r="L30" s="394"/>
      <c r="M30" s="394"/>
    </row>
    <row r="31" spans="1:19" ht="15">
      <c r="A31" s="138"/>
      <c r="B31" s="138"/>
      <c r="C31" s="138"/>
      <c r="D31" s="138"/>
      <c r="E31" s="138"/>
      <c r="F31" s="137"/>
      <c r="G31" s="137"/>
      <c r="H31" s="137"/>
      <c r="I31" s="137"/>
      <c r="J31" s="137"/>
      <c r="K31" s="394"/>
      <c r="L31" s="394"/>
      <c r="M31" s="394"/>
    </row>
    <row r="32" spans="1:19" ht="17.25">
      <c r="A32" s="95" t="s">
        <v>215</v>
      </c>
      <c r="B32" s="495"/>
      <c r="C32" s="138"/>
      <c r="D32" s="138"/>
      <c r="E32" s="138"/>
      <c r="F32" s="138"/>
      <c r="G32" s="138"/>
      <c r="H32" s="138"/>
      <c r="I32" s="138"/>
      <c r="J32" s="138"/>
      <c r="K32" s="138"/>
      <c r="L32" s="394"/>
      <c r="M32" s="394"/>
    </row>
    <row r="33" spans="1:13" ht="15">
      <c r="A33" s="649" t="s">
        <v>98</v>
      </c>
      <c r="B33" s="649" t="s">
        <v>126</v>
      </c>
      <c r="C33" s="649" t="s">
        <v>138</v>
      </c>
      <c r="D33" s="649"/>
      <c r="E33" s="649"/>
      <c r="F33" s="649"/>
      <c r="G33" s="649"/>
      <c r="H33" s="649"/>
      <c r="I33" s="649"/>
      <c r="J33" s="649"/>
      <c r="K33" s="649"/>
      <c r="L33" s="479"/>
      <c r="M33" s="394"/>
    </row>
    <row r="34" spans="1:13" ht="30" customHeight="1">
      <c r="A34" s="649"/>
      <c r="B34" s="649"/>
      <c r="C34" s="151" t="s">
        <v>139</v>
      </c>
      <c r="D34" s="151" t="s">
        <v>140</v>
      </c>
      <c r="E34" s="151" t="s">
        <v>141</v>
      </c>
      <c r="F34" s="151" t="s">
        <v>142</v>
      </c>
      <c r="G34" s="151" t="s">
        <v>143</v>
      </c>
      <c r="H34" s="151" t="s">
        <v>144</v>
      </c>
      <c r="I34" s="151" t="s">
        <v>145</v>
      </c>
      <c r="J34" s="151" t="s">
        <v>146</v>
      </c>
      <c r="K34" s="151" t="s">
        <v>147</v>
      </c>
      <c r="L34" s="479"/>
      <c r="M34" s="394"/>
    </row>
    <row r="35" spans="1:13" ht="15.75" thickBot="1">
      <c r="A35" s="650"/>
      <c r="B35" s="153" t="s">
        <v>107</v>
      </c>
      <c r="C35" s="653" t="s">
        <v>124</v>
      </c>
      <c r="D35" s="653"/>
      <c r="E35" s="653"/>
      <c r="F35" s="653"/>
      <c r="G35" s="653"/>
      <c r="H35" s="653"/>
      <c r="I35" s="653"/>
      <c r="J35" s="653"/>
      <c r="K35" s="653"/>
      <c r="L35" s="479"/>
      <c r="M35" s="394"/>
    </row>
    <row r="36" spans="1:13">
      <c r="A36" s="508" t="s">
        <v>7</v>
      </c>
      <c r="B36" s="505">
        <v>8712</v>
      </c>
      <c r="C36" s="485">
        <v>46.820477502295681</v>
      </c>
      <c r="D36" s="485">
        <v>32.598714416896236</v>
      </c>
      <c r="E36" s="485">
        <v>31.818181818181817</v>
      </c>
      <c r="F36" s="485">
        <v>7.1280991735537187</v>
      </c>
      <c r="G36" s="485">
        <v>6.4853076216712573</v>
      </c>
      <c r="H36" s="485">
        <v>3.1221303948576673</v>
      </c>
      <c r="I36" s="485">
        <v>3.0876951331496785</v>
      </c>
      <c r="J36" s="485">
        <v>0.52800734618916434</v>
      </c>
      <c r="K36" s="497">
        <v>0.50505050505050508</v>
      </c>
      <c r="L36" s="479"/>
      <c r="M36" s="394"/>
    </row>
    <row r="37" spans="1:13">
      <c r="A37" s="509" t="s">
        <v>8</v>
      </c>
      <c r="B37" s="506">
        <v>8594</v>
      </c>
      <c r="C37" s="487">
        <v>62.590179194787069</v>
      </c>
      <c r="D37" s="487">
        <v>40.493367465673721</v>
      </c>
      <c r="E37" s="487">
        <v>39.294856876890854</v>
      </c>
      <c r="F37" s="487">
        <v>7.7495927391203159</v>
      </c>
      <c r="G37" s="487">
        <v>7.0747032813590875</v>
      </c>
      <c r="H37" s="487">
        <v>3.8864323946939727</v>
      </c>
      <c r="I37" s="487">
        <v>3.7817081684896441</v>
      </c>
      <c r="J37" s="487">
        <v>1.0356062369094718</v>
      </c>
      <c r="K37" s="498">
        <v>0.89597393530370018</v>
      </c>
      <c r="L37" s="479"/>
      <c r="M37" s="394"/>
    </row>
    <row r="38" spans="1:13">
      <c r="A38" s="510" t="s">
        <v>9</v>
      </c>
      <c r="B38" s="505">
        <v>2600</v>
      </c>
      <c r="C38" s="485">
        <v>89.5</v>
      </c>
      <c r="D38" s="485">
        <v>74.461538461538453</v>
      </c>
      <c r="E38" s="485">
        <v>73.615384615384613</v>
      </c>
      <c r="F38" s="485">
        <v>34.846153846153847</v>
      </c>
      <c r="G38" s="485">
        <v>34.57692307692308</v>
      </c>
      <c r="H38" s="485">
        <v>21.76923076923077</v>
      </c>
      <c r="I38" s="485">
        <v>21.615384615384613</v>
      </c>
      <c r="J38" s="485">
        <v>1.8846153846153846</v>
      </c>
      <c r="K38" s="499">
        <v>1.8846153846153846</v>
      </c>
      <c r="L38" s="479"/>
      <c r="M38" s="394"/>
    </row>
    <row r="39" spans="1:13">
      <c r="A39" s="509" t="s">
        <v>10</v>
      </c>
      <c r="B39" s="506">
        <v>1538</v>
      </c>
      <c r="C39" s="487">
        <v>96.423927178153448</v>
      </c>
      <c r="D39" s="487">
        <v>85.695708712613779</v>
      </c>
      <c r="E39" s="487">
        <v>84.785435630689207</v>
      </c>
      <c r="F39" s="487">
        <v>29.388816644993497</v>
      </c>
      <c r="G39" s="487">
        <v>28.738621586475944</v>
      </c>
      <c r="H39" s="487">
        <v>16.905071521456435</v>
      </c>
      <c r="I39" s="487">
        <v>16.644993498049416</v>
      </c>
      <c r="J39" s="487">
        <v>3.3159947984395317</v>
      </c>
      <c r="K39" s="498">
        <v>3.3159947984395317</v>
      </c>
      <c r="L39" s="479"/>
      <c r="M39" s="394"/>
    </row>
    <row r="40" spans="1:13">
      <c r="A40" s="510" t="s">
        <v>11</v>
      </c>
      <c r="B40" s="505">
        <v>431</v>
      </c>
      <c r="C40" s="485">
        <v>39.907192575406029</v>
      </c>
      <c r="D40" s="485">
        <v>24.825986078886313</v>
      </c>
      <c r="E40" s="485">
        <v>23.201856148491878</v>
      </c>
      <c r="F40" s="485">
        <v>3.7122969837587005</v>
      </c>
      <c r="G40" s="485">
        <v>3.4802784222737819</v>
      </c>
      <c r="H40" s="485">
        <v>2.3201856148491879</v>
      </c>
      <c r="I40" s="485">
        <v>2.3201856148491879</v>
      </c>
      <c r="J40" s="485">
        <v>0</v>
      </c>
      <c r="K40" s="499">
        <v>0</v>
      </c>
      <c r="L40" s="479"/>
      <c r="M40" s="394"/>
    </row>
    <row r="41" spans="1:13">
      <c r="A41" s="509" t="s">
        <v>12</v>
      </c>
      <c r="B41" s="506">
        <v>1099</v>
      </c>
      <c r="C41" s="487">
        <v>79.162875341219291</v>
      </c>
      <c r="D41" s="487">
        <v>75.614194722474977</v>
      </c>
      <c r="E41" s="487">
        <v>75.614194722474977</v>
      </c>
      <c r="F41" s="487">
        <v>53.594176524112832</v>
      </c>
      <c r="G41" s="487">
        <v>53.321201091901727</v>
      </c>
      <c r="H41" s="487">
        <v>44.222020018198357</v>
      </c>
      <c r="I41" s="487">
        <v>44.222020018198357</v>
      </c>
      <c r="J41" s="487">
        <v>6.1874431301182895</v>
      </c>
      <c r="K41" s="498">
        <v>6.0964513193812557</v>
      </c>
      <c r="L41" s="479"/>
      <c r="M41" s="394"/>
    </row>
    <row r="42" spans="1:13">
      <c r="A42" s="510" t="s">
        <v>13</v>
      </c>
      <c r="B42" s="505">
        <v>4098</v>
      </c>
      <c r="C42" s="485">
        <v>74.743777452415813</v>
      </c>
      <c r="D42" s="485">
        <v>50.707662274280139</v>
      </c>
      <c r="E42" s="485">
        <v>49.85358711566618</v>
      </c>
      <c r="F42" s="485">
        <v>6.1493411420204982</v>
      </c>
      <c r="G42" s="485">
        <v>5.5880917520741828</v>
      </c>
      <c r="H42" s="485">
        <v>3.9043435822352368</v>
      </c>
      <c r="I42" s="485">
        <v>3.8555392874572965</v>
      </c>
      <c r="J42" s="485">
        <v>1.0004880429477794</v>
      </c>
      <c r="K42" s="499">
        <v>0.90287945339189846</v>
      </c>
      <c r="L42" s="479"/>
      <c r="M42" s="394"/>
    </row>
    <row r="43" spans="1:13">
      <c r="A43" s="509" t="s">
        <v>14</v>
      </c>
      <c r="B43" s="506">
        <v>945</v>
      </c>
      <c r="C43" s="487">
        <v>99.047619047619051</v>
      </c>
      <c r="D43" s="487">
        <v>94.497354497354507</v>
      </c>
      <c r="E43" s="487">
        <v>93.544973544973544</v>
      </c>
      <c r="F43" s="487">
        <v>43.06878306878307</v>
      </c>
      <c r="G43" s="487">
        <v>42.328042328042329</v>
      </c>
      <c r="H43" s="487">
        <v>26.24338624338624</v>
      </c>
      <c r="I43" s="487">
        <v>26.24338624338624</v>
      </c>
      <c r="J43" s="487">
        <v>4.2328042328042326</v>
      </c>
      <c r="K43" s="498">
        <v>4.0211640211640214</v>
      </c>
      <c r="L43" s="479"/>
      <c r="M43" s="394"/>
    </row>
    <row r="44" spans="1:13">
      <c r="A44" s="510" t="s">
        <v>15</v>
      </c>
      <c r="B44" s="505">
        <v>4915</v>
      </c>
      <c r="C44" s="485">
        <v>44.455747711088506</v>
      </c>
      <c r="D44" s="485">
        <v>30.172939979654117</v>
      </c>
      <c r="E44" s="485">
        <v>29.786368260427267</v>
      </c>
      <c r="F44" s="485">
        <v>6.0834181078331637</v>
      </c>
      <c r="G44" s="485">
        <v>5.9003051881993898</v>
      </c>
      <c r="H44" s="485">
        <v>3.1332655137334693</v>
      </c>
      <c r="I44" s="485">
        <v>3.0925737538148526</v>
      </c>
      <c r="J44" s="485">
        <v>0.85452695829094616</v>
      </c>
      <c r="K44" s="499">
        <v>0.77314343845371314</v>
      </c>
      <c r="L44" s="479"/>
      <c r="M44" s="394"/>
    </row>
    <row r="45" spans="1:13">
      <c r="A45" s="509" t="s">
        <v>16</v>
      </c>
      <c r="B45" s="506">
        <v>10162</v>
      </c>
      <c r="C45" s="487">
        <v>64.465656366856919</v>
      </c>
      <c r="D45" s="487">
        <v>19.730368037787837</v>
      </c>
      <c r="E45" s="487">
        <v>17.496555796103131</v>
      </c>
      <c r="F45" s="487">
        <v>3.1293052548710882</v>
      </c>
      <c r="G45" s="487">
        <v>2.8340877779964573</v>
      </c>
      <c r="H45" s="487">
        <v>2.0370005904349537</v>
      </c>
      <c r="I45" s="487">
        <v>2.0271600078724661</v>
      </c>
      <c r="J45" s="487">
        <v>0.59043495374926191</v>
      </c>
      <c r="K45" s="498">
        <v>0.56091320606179884</v>
      </c>
      <c r="L45" s="479"/>
      <c r="M45" s="394"/>
    </row>
    <row r="46" spans="1:13">
      <c r="A46" s="510" t="s">
        <v>17</v>
      </c>
      <c r="B46" s="505">
        <v>2457</v>
      </c>
      <c r="C46" s="485">
        <v>65.282865282865288</v>
      </c>
      <c r="D46" s="485">
        <v>29.792429792429793</v>
      </c>
      <c r="E46" s="485">
        <v>27.594627594627596</v>
      </c>
      <c r="F46" s="485">
        <v>3.6630036630036633</v>
      </c>
      <c r="G46" s="485">
        <v>3.2153032153032153</v>
      </c>
      <c r="H46" s="485">
        <v>1.5466015466015466</v>
      </c>
      <c r="I46" s="485">
        <v>1.4652014652014651</v>
      </c>
      <c r="J46" s="485">
        <v>0.4477004477004477</v>
      </c>
      <c r="K46" s="499">
        <v>0.4477004477004477</v>
      </c>
      <c r="L46" s="479"/>
      <c r="M46" s="394"/>
    </row>
    <row r="47" spans="1:13">
      <c r="A47" s="509" t="s">
        <v>18</v>
      </c>
      <c r="B47" s="506">
        <v>464</v>
      </c>
      <c r="C47" s="487">
        <v>93.75</v>
      </c>
      <c r="D47" s="487">
        <v>88.793103448275872</v>
      </c>
      <c r="E47" s="487">
        <v>88.146551724137936</v>
      </c>
      <c r="F47" s="487">
        <v>12.068965517241379</v>
      </c>
      <c r="G47" s="487">
        <v>11.853448275862069</v>
      </c>
      <c r="H47" s="487">
        <v>9.6982758620689662</v>
      </c>
      <c r="I47" s="487">
        <v>9.6982758620689662</v>
      </c>
      <c r="J47" s="487">
        <v>1.9396551724137931</v>
      </c>
      <c r="K47" s="498">
        <v>1.7241379310344827</v>
      </c>
      <c r="L47" s="479"/>
      <c r="M47" s="394"/>
    </row>
    <row r="48" spans="1:13">
      <c r="A48" s="510" t="s">
        <v>19</v>
      </c>
      <c r="B48" s="505">
        <v>2341</v>
      </c>
      <c r="C48" s="485">
        <v>96.198205894916697</v>
      </c>
      <c r="D48" s="485">
        <v>71.678769756514313</v>
      </c>
      <c r="E48" s="485">
        <v>70.525416488680051</v>
      </c>
      <c r="F48" s="485">
        <v>16.488680051260147</v>
      </c>
      <c r="G48" s="485">
        <v>15.719777872703972</v>
      </c>
      <c r="H48" s="485">
        <v>6.8774028193079886</v>
      </c>
      <c r="I48" s="485">
        <v>6.6211020931225963</v>
      </c>
      <c r="J48" s="485">
        <v>1.5378043571123452</v>
      </c>
      <c r="K48" s="499">
        <v>1.4096539940196497</v>
      </c>
      <c r="L48" s="479"/>
      <c r="M48" s="394"/>
    </row>
    <row r="49" spans="1:13">
      <c r="A49" s="509" t="s">
        <v>20</v>
      </c>
      <c r="B49" s="506">
        <v>1418</v>
      </c>
      <c r="C49" s="487">
        <v>98.095909732016935</v>
      </c>
      <c r="D49" s="487">
        <v>84.414668547249647</v>
      </c>
      <c r="E49" s="487">
        <v>83.638928067700988</v>
      </c>
      <c r="F49" s="487">
        <v>20.380818053596613</v>
      </c>
      <c r="G49" s="487">
        <v>20.16925246826516</v>
      </c>
      <c r="H49" s="487">
        <v>15.162200282087445</v>
      </c>
      <c r="I49" s="487">
        <v>15.091678420310295</v>
      </c>
      <c r="J49" s="487">
        <v>1.8335684062059237</v>
      </c>
      <c r="K49" s="498">
        <v>1.8335684062059237</v>
      </c>
      <c r="L49" s="479"/>
      <c r="M49" s="394"/>
    </row>
    <row r="50" spans="1:13">
      <c r="A50" s="510" t="s">
        <v>21</v>
      </c>
      <c r="B50" s="505">
        <v>1768</v>
      </c>
      <c r="C50" s="485">
        <v>42.703619909502258</v>
      </c>
      <c r="D50" s="485">
        <v>37.386877828054295</v>
      </c>
      <c r="E50" s="485">
        <v>37.217194570135746</v>
      </c>
      <c r="F50" s="485">
        <v>7.4095022624434392</v>
      </c>
      <c r="G50" s="485">
        <v>7.1266968325791851</v>
      </c>
      <c r="H50" s="485">
        <v>4.0158371040723981</v>
      </c>
      <c r="I50" s="485">
        <v>3.9027149321266967</v>
      </c>
      <c r="J50" s="485">
        <v>1.1877828054298643</v>
      </c>
      <c r="K50" s="499">
        <v>1.1877828054298643</v>
      </c>
      <c r="L50" s="479"/>
      <c r="M50" s="394"/>
    </row>
    <row r="51" spans="1:13" ht="13.5" thickBot="1">
      <c r="A51" s="511" t="s">
        <v>22</v>
      </c>
      <c r="B51" s="507">
        <v>1328</v>
      </c>
      <c r="C51" s="489">
        <v>96.310240963855421</v>
      </c>
      <c r="D51" s="489">
        <v>75.602409638554207</v>
      </c>
      <c r="E51" s="489">
        <v>72.966867469879517</v>
      </c>
      <c r="F51" s="489">
        <v>13.930722891566266</v>
      </c>
      <c r="G51" s="489">
        <v>13.403614457831326</v>
      </c>
      <c r="H51" s="489">
        <v>5.9487951807228914</v>
      </c>
      <c r="I51" s="489">
        <v>5.7981927710843371</v>
      </c>
      <c r="J51" s="489">
        <v>0.45180722891566261</v>
      </c>
      <c r="K51" s="500">
        <v>0.45180722891566261</v>
      </c>
      <c r="L51" s="479"/>
      <c r="M51" s="394"/>
    </row>
    <row r="52" spans="1:13">
      <c r="A52" s="512" t="s">
        <v>110</v>
      </c>
      <c r="B52" s="126">
        <f>SUM(B36:B37,B40,B41,B42,B44,B45,B46,B47,B50)</f>
        <v>42700</v>
      </c>
      <c r="C52" s="586">
        <v>58.765807962529301</v>
      </c>
      <c r="D52" s="491">
        <v>34.259953161592506</v>
      </c>
      <c r="E52" s="490">
        <v>33.044496487119439</v>
      </c>
      <c r="F52" s="491">
        <v>7.1147540983606552</v>
      </c>
      <c r="G52" s="490">
        <v>6.653395784543326</v>
      </c>
      <c r="H52" s="491">
        <v>4.1615925058548013</v>
      </c>
      <c r="I52" s="490">
        <v>4.1124121779859486</v>
      </c>
      <c r="J52" s="491">
        <v>0.90632318501170961</v>
      </c>
      <c r="K52" s="490">
        <v>0.84309133489461363</v>
      </c>
      <c r="L52" s="479"/>
      <c r="M52" s="394"/>
    </row>
    <row r="53" spans="1:13">
      <c r="A53" s="513" t="s">
        <v>111</v>
      </c>
      <c r="B53" s="129">
        <f t="shared" ref="B53" si="2">SUM(B38,B39,B43,B48,B49,B51)</f>
        <v>10170</v>
      </c>
      <c r="C53" s="490">
        <v>95.063913470993128</v>
      </c>
      <c r="D53" s="491">
        <v>78.918387413962634</v>
      </c>
      <c r="E53" s="490">
        <v>77.758112094395287</v>
      </c>
      <c r="F53" s="491">
        <v>25.811209439528021</v>
      </c>
      <c r="G53" s="490">
        <v>25.299901671583086</v>
      </c>
      <c r="H53" s="491">
        <v>15.034414945919369</v>
      </c>
      <c r="I53" s="490">
        <v>14.867256637168142</v>
      </c>
      <c r="J53" s="491">
        <v>2.0452310717797446</v>
      </c>
      <c r="K53" s="490">
        <v>1.9960668633235004</v>
      </c>
      <c r="L53" s="479"/>
      <c r="M53" s="394"/>
    </row>
    <row r="54" spans="1:13" ht="13.5" thickBot="1">
      <c r="A54" s="514" t="s">
        <v>1</v>
      </c>
      <c r="B54" s="132">
        <f t="shared" ref="B54" si="3">SUM(B36:B51)</f>
        <v>52870</v>
      </c>
      <c r="C54" s="492">
        <v>65.748061282390765</v>
      </c>
      <c r="D54" s="493">
        <v>42.850387743521843</v>
      </c>
      <c r="E54" s="492">
        <v>41.645545678078307</v>
      </c>
      <c r="F54" s="493">
        <v>10.71117836202005</v>
      </c>
      <c r="G54" s="492">
        <v>10.240211840363154</v>
      </c>
      <c r="H54" s="493">
        <v>6.2530735766975596</v>
      </c>
      <c r="I54" s="492">
        <v>6.1811991677700018</v>
      </c>
      <c r="J54" s="493">
        <v>1.1254019292604502</v>
      </c>
      <c r="K54" s="492">
        <v>1.0648761112161906</v>
      </c>
      <c r="L54" s="479"/>
      <c r="M54" s="394"/>
    </row>
    <row r="55" spans="1:13">
      <c r="A55" s="137" t="s">
        <v>216</v>
      </c>
      <c r="B55" s="137"/>
      <c r="C55" s="137"/>
      <c r="D55" s="137"/>
      <c r="E55" s="137"/>
      <c r="F55" s="137"/>
      <c r="G55" s="137"/>
      <c r="H55" s="137"/>
      <c r="I55" s="137"/>
      <c r="J55" s="137"/>
      <c r="K55" s="137"/>
      <c r="L55" s="394"/>
      <c r="M55" s="394"/>
    </row>
    <row r="56" spans="1:13">
      <c r="A56" s="137" t="s">
        <v>218</v>
      </c>
      <c r="B56" s="137"/>
      <c r="C56" s="137"/>
      <c r="D56" s="137"/>
      <c r="E56" s="137"/>
      <c r="F56" s="137"/>
      <c r="G56" s="137"/>
      <c r="H56" s="137"/>
      <c r="I56" s="137"/>
      <c r="J56" s="137"/>
      <c r="K56" s="137"/>
      <c r="L56" s="394"/>
      <c r="M56" s="394"/>
    </row>
    <row r="57" spans="1:13">
      <c r="A57" s="137" t="s">
        <v>148</v>
      </c>
      <c r="B57" s="137"/>
      <c r="C57" s="137"/>
      <c r="D57" s="137"/>
      <c r="E57" s="137"/>
      <c r="F57" s="137"/>
      <c r="G57" s="137"/>
      <c r="H57" s="137"/>
      <c r="I57" s="137"/>
      <c r="J57" s="137"/>
      <c r="K57" s="137"/>
      <c r="L57" s="394"/>
      <c r="M57" s="394"/>
    </row>
    <row r="58" spans="1:13">
      <c r="A58" s="137" t="s">
        <v>149</v>
      </c>
      <c r="B58" s="137"/>
      <c r="C58" s="137"/>
      <c r="D58" s="137"/>
      <c r="E58" s="137"/>
      <c r="F58" s="137"/>
      <c r="G58" s="137"/>
      <c r="H58" s="137"/>
      <c r="I58" s="137"/>
      <c r="J58" s="137"/>
      <c r="K58" s="137"/>
      <c r="L58" s="394"/>
      <c r="M58" s="394"/>
    </row>
    <row r="59" spans="1:13">
      <c r="A59" s="743" t="s">
        <v>150</v>
      </c>
      <c r="B59" s="744"/>
      <c r="C59" s="744"/>
      <c r="D59" s="744"/>
      <c r="E59" s="744"/>
      <c r="F59" s="744"/>
      <c r="G59" s="744"/>
      <c r="H59" s="744"/>
      <c r="I59" s="744"/>
      <c r="J59" s="744"/>
      <c r="K59" s="744"/>
      <c r="L59" s="394"/>
      <c r="M59" s="394"/>
    </row>
    <row r="60" spans="1:13">
      <c r="A60" s="744"/>
      <c r="B60" s="744"/>
      <c r="C60" s="744"/>
      <c r="D60" s="744"/>
      <c r="E60" s="744"/>
      <c r="F60" s="744"/>
      <c r="G60" s="744"/>
      <c r="H60" s="744"/>
      <c r="I60" s="744"/>
      <c r="J60" s="744"/>
      <c r="K60" s="744"/>
      <c r="L60" s="394"/>
      <c r="M60" s="394"/>
    </row>
    <row r="61" spans="1:13">
      <c r="A61" s="137"/>
      <c r="B61" s="137"/>
      <c r="C61" s="137"/>
      <c r="D61" s="137"/>
      <c r="E61" s="137"/>
      <c r="F61" s="137"/>
      <c r="G61" s="137"/>
      <c r="H61" s="137"/>
      <c r="I61" s="137"/>
      <c r="J61" s="137"/>
      <c r="K61" s="137"/>
      <c r="L61" s="394"/>
      <c r="M61" s="394"/>
    </row>
    <row r="62" spans="1:13">
      <c r="A62" s="137"/>
      <c r="B62" s="137"/>
      <c r="C62" s="137"/>
      <c r="D62" s="137"/>
      <c r="E62" s="137"/>
      <c r="F62" s="137"/>
      <c r="G62" s="137"/>
      <c r="H62" s="137"/>
      <c r="I62" s="137"/>
      <c r="J62" s="137"/>
      <c r="K62" s="137"/>
      <c r="L62" s="394"/>
      <c r="M62" s="394"/>
    </row>
    <row r="63" spans="1:13" ht="24" customHeight="1">
      <c r="A63" s="394"/>
      <c r="B63" s="394"/>
      <c r="C63" s="394"/>
      <c r="D63" s="394"/>
      <c r="E63" s="394"/>
      <c r="F63" s="394"/>
      <c r="G63" s="394"/>
      <c r="H63" s="394"/>
      <c r="I63" s="394"/>
      <c r="J63" s="394"/>
      <c r="K63" s="394"/>
      <c r="L63" s="394"/>
      <c r="M63" s="394"/>
    </row>
    <row r="64" spans="1:13">
      <c r="A64" s="394"/>
      <c r="B64" s="394"/>
      <c r="C64" s="394"/>
      <c r="D64" s="394"/>
      <c r="E64" s="394"/>
      <c r="F64" s="394"/>
      <c r="G64" s="394"/>
      <c r="H64" s="394"/>
      <c r="I64" s="394"/>
      <c r="J64" s="394"/>
      <c r="K64" s="394"/>
    </row>
    <row r="65" spans="1:11">
      <c r="A65" s="394"/>
      <c r="B65" s="394"/>
      <c r="C65" s="394"/>
      <c r="D65" s="394"/>
      <c r="E65" s="394"/>
      <c r="F65" s="394"/>
      <c r="G65" s="394"/>
      <c r="H65" s="394"/>
      <c r="I65" s="394"/>
      <c r="J65" s="394"/>
      <c r="K65" s="394"/>
    </row>
    <row r="66" spans="1:11">
      <c r="A66" s="394"/>
      <c r="B66" s="394"/>
      <c r="C66" s="394"/>
      <c r="D66" s="394"/>
      <c r="E66" s="394"/>
      <c r="F66" s="394"/>
      <c r="G66" s="394"/>
      <c r="H66" s="394"/>
      <c r="I66" s="394"/>
      <c r="J66" s="394"/>
      <c r="K66" s="394"/>
    </row>
    <row r="67" spans="1:11">
      <c r="A67" s="394"/>
      <c r="B67" s="394"/>
      <c r="C67" s="394"/>
      <c r="D67" s="394"/>
      <c r="E67" s="394"/>
      <c r="F67" s="394"/>
      <c r="G67" s="394"/>
      <c r="H67" s="394"/>
      <c r="I67" s="394"/>
      <c r="J67" s="394"/>
      <c r="K67" s="394"/>
    </row>
    <row r="68" spans="1:11">
      <c r="A68" s="394"/>
      <c r="B68" s="394"/>
      <c r="C68" s="394"/>
      <c r="D68" s="394"/>
      <c r="E68" s="394"/>
      <c r="F68" s="394"/>
      <c r="G68" s="394"/>
      <c r="H68" s="394"/>
      <c r="I68" s="394"/>
      <c r="J68" s="394"/>
      <c r="K68" s="394"/>
    </row>
    <row r="69" spans="1:11" ht="24" customHeight="1">
      <c r="A69" s="394"/>
      <c r="B69" s="394"/>
      <c r="C69" s="394"/>
      <c r="D69" s="394"/>
      <c r="E69" s="394"/>
      <c r="F69" s="394"/>
      <c r="G69" s="394"/>
      <c r="H69" s="394"/>
      <c r="I69" s="394"/>
      <c r="J69" s="394"/>
      <c r="K69" s="394"/>
    </row>
    <row r="74" spans="1:11" ht="24" customHeight="1"/>
  </sheetData>
  <mergeCells count="11">
    <mergeCell ref="A59:K60"/>
    <mergeCell ref="A29:J30"/>
    <mergeCell ref="A33:A35"/>
    <mergeCell ref="B33:B34"/>
    <mergeCell ref="C33:K33"/>
    <mergeCell ref="C35:K35"/>
    <mergeCell ref="A1:V1"/>
    <mergeCell ref="A4:A6"/>
    <mergeCell ref="B4:B5"/>
    <mergeCell ref="C4:J4"/>
    <mergeCell ref="C6:J6"/>
  </mergeCells>
  <hyperlinks>
    <hyperlink ref="A1" location="Inhalt!A1" display="zurück zum Inhalt"/>
  </hyperlink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V31"/>
  <sheetViews>
    <sheetView zoomScaleNormal="100" workbookViewId="0">
      <selection sqref="A1:V1"/>
    </sheetView>
  </sheetViews>
  <sheetFormatPr baseColWidth="10" defaultColWidth="11.5703125" defaultRowHeight="14.25"/>
  <cols>
    <col min="1" max="1" width="27.7109375" style="81" customWidth="1"/>
    <col min="2" max="2" width="14" style="81" customWidth="1"/>
    <col min="3" max="4" width="11.5703125" style="81" customWidth="1"/>
    <col min="5" max="5" width="14" style="81" customWidth="1"/>
    <col min="6" max="7" width="11.5703125" style="81" customWidth="1"/>
    <col min="8" max="16384" width="11.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5">
      <c r="A2" s="138"/>
      <c r="B2" s="138"/>
      <c r="C2" s="138"/>
      <c r="D2" s="138"/>
      <c r="E2" s="138"/>
      <c r="F2" s="138"/>
      <c r="G2" s="138"/>
    </row>
    <row r="3" spans="1:22">
      <c r="A3" s="745" t="s">
        <v>226</v>
      </c>
      <c r="B3" s="746"/>
      <c r="C3" s="746"/>
      <c r="D3" s="746"/>
      <c r="E3" s="746"/>
      <c r="F3" s="746"/>
      <c r="G3" s="746"/>
    </row>
    <row r="4" spans="1:22">
      <c r="A4" s="746"/>
      <c r="B4" s="746"/>
      <c r="C4" s="746"/>
      <c r="D4" s="746"/>
      <c r="E4" s="746"/>
      <c r="F4" s="746"/>
      <c r="G4" s="746"/>
    </row>
    <row r="5" spans="1:22" ht="27.75" customHeight="1">
      <c r="A5" s="649" t="s">
        <v>98</v>
      </c>
      <c r="B5" s="651" t="s">
        <v>151</v>
      </c>
      <c r="C5" s="651"/>
      <c r="D5" s="651"/>
      <c r="E5" s="651" t="s">
        <v>152</v>
      </c>
      <c r="F5" s="651"/>
      <c r="G5" s="651"/>
    </row>
    <row r="6" spans="1:22" ht="44.45" customHeight="1">
      <c r="A6" s="649"/>
      <c r="B6" s="150" t="s">
        <v>126</v>
      </c>
      <c r="C6" s="651" t="s">
        <v>153</v>
      </c>
      <c r="D6" s="651"/>
      <c r="E6" s="150" t="s">
        <v>126</v>
      </c>
      <c r="F6" s="651" t="s">
        <v>153</v>
      </c>
      <c r="G6" s="651"/>
    </row>
    <row r="7" spans="1:22" ht="15.75" thickBot="1">
      <c r="A7" s="650"/>
      <c r="B7" s="747" t="s">
        <v>107</v>
      </c>
      <c r="C7" s="747"/>
      <c r="D7" s="564" t="s">
        <v>108</v>
      </c>
      <c r="E7" s="747" t="s">
        <v>107</v>
      </c>
      <c r="F7" s="747"/>
      <c r="G7" s="564" t="s">
        <v>108</v>
      </c>
    </row>
    <row r="8" spans="1:22">
      <c r="A8" s="531" t="s">
        <v>7</v>
      </c>
      <c r="B8" s="365">
        <v>81695</v>
      </c>
      <c r="C8" s="365">
        <v>4076</v>
      </c>
      <c r="D8" s="363">
        <f>C8/B8*100</f>
        <v>4.9892894301976867</v>
      </c>
      <c r="E8" s="365">
        <v>336711</v>
      </c>
      <c r="F8" s="364">
        <v>67522</v>
      </c>
      <c r="G8" s="363">
        <f>F8/E8*100</f>
        <v>20.053398908856558</v>
      </c>
    </row>
    <row r="9" spans="1:22">
      <c r="A9" s="251" t="s">
        <v>8</v>
      </c>
      <c r="B9" s="120">
        <v>100607</v>
      </c>
      <c r="C9" s="120">
        <v>84</v>
      </c>
      <c r="D9" s="121">
        <f t="shared" ref="D9:D26" si="0">C9/B9*100</f>
        <v>8.3493196298468297E-2</v>
      </c>
      <c r="E9" s="120">
        <v>389217</v>
      </c>
      <c r="F9" s="354">
        <v>834</v>
      </c>
      <c r="G9" s="121">
        <f t="shared" ref="G9:G26" si="1">F9/E9*100</f>
        <v>0.21427635483547736</v>
      </c>
    </row>
    <row r="10" spans="1:22">
      <c r="A10" s="532" t="s">
        <v>9</v>
      </c>
      <c r="B10" s="330">
        <v>47692</v>
      </c>
      <c r="C10" s="330">
        <v>0</v>
      </c>
      <c r="D10" s="352">
        <f t="shared" si="0"/>
        <v>0</v>
      </c>
      <c r="E10" s="330">
        <v>115795</v>
      </c>
      <c r="F10" s="350">
        <v>0</v>
      </c>
      <c r="G10" s="352">
        <f t="shared" si="1"/>
        <v>0</v>
      </c>
    </row>
    <row r="11" spans="1:22">
      <c r="A11" s="251" t="s">
        <v>10</v>
      </c>
      <c r="B11" s="120">
        <v>32907</v>
      </c>
      <c r="C11" s="120">
        <v>0</v>
      </c>
      <c r="D11" s="121">
        <f t="shared" si="0"/>
        <v>0</v>
      </c>
      <c r="E11" s="120">
        <v>74453</v>
      </c>
      <c r="F11" s="354">
        <v>0</v>
      </c>
      <c r="G11" s="121">
        <f t="shared" si="1"/>
        <v>0</v>
      </c>
    </row>
    <row r="12" spans="1:22">
      <c r="A12" s="532" t="s">
        <v>11</v>
      </c>
      <c r="B12" s="330">
        <v>4906</v>
      </c>
      <c r="C12" s="330">
        <v>36</v>
      </c>
      <c r="D12" s="352">
        <f t="shared" si="0"/>
        <v>0.7337953526294333</v>
      </c>
      <c r="E12" s="330">
        <v>19466</v>
      </c>
      <c r="F12" s="350">
        <v>3</v>
      </c>
      <c r="G12" s="352">
        <f t="shared" si="1"/>
        <v>1.541148669474982E-2</v>
      </c>
    </row>
    <row r="13" spans="1:22">
      <c r="A13" s="251" t="s">
        <v>12</v>
      </c>
      <c r="B13" s="120">
        <v>26442</v>
      </c>
      <c r="C13" s="120">
        <v>73</v>
      </c>
      <c r="D13" s="121">
        <f t="shared" si="0"/>
        <v>0.27607593979275397</v>
      </c>
      <c r="E13" s="120">
        <v>53686</v>
      </c>
      <c r="F13" s="354">
        <v>86</v>
      </c>
      <c r="G13" s="121">
        <f t="shared" si="1"/>
        <v>0.16019073874008122</v>
      </c>
    </row>
    <row r="14" spans="1:22">
      <c r="A14" s="532" t="s">
        <v>13</v>
      </c>
      <c r="B14" s="330">
        <v>48581</v>
      </c>
      <c r="C14" s="330">
        <v>252</v>
      </c>
      <c r="D14" s="352">
        <f t="shared" si="0"/>
        <v>0.51872131080051864</v>
      </c>
      <c r="E14" s="330">
        <v>194388</v>
      </c>
      <c r="F14" s="350">
        <v>3512</v>
      </c>
      <c r="G14" s="352">
        <f t="shared" si="1"/>
        <v>1.8066958865773606</v>
      </c>
    </row>
    <row r="15" spans="1:22">
      <c r="A15" s="251" t="s">
        <v>14</v>
      </c>
      <c r="B15" s="120">
        <v>19327</v>
      </c>
      <c r="C15" s="120">
        <v>0</v>
      </c>
      <c r="D15" s="121">
        <f t="shared" si="0"/>
        <v>0</v>
      </c>
      <c r="E15" s="120">
        <v>48666</v>
      </c>
      <c r="F15" s="354">
        <v>0</v>
      </c>
      <c r="G15" s="121">
        <f t="shared" si="1"/>
        <v>0</v>
      </c>
    </row>
    <row r="16" spans="1:22">
      <c r="A16" s="532" t="s">
        <v>15</v>
      </c>
      <c r="B16" s="330">
        <v>56239</v>
      </c>
      <c r="C16" s="330">
        <v>7</v>
      </c>
      <c r="D16" s="352">
        <f t="shared" si="0"/>
        <v>1.2446878500684577E-2</v>
      </c>
      <c r="E16" s="330">
        <v>229923</v>
      </c>
      <c r="F16" s="350">
        <v>47</v>
      </c>
      <c r="G16" s="352">
        <f t="shared" si="1"/>
        <v>2.044162610961061E-2</v>
      </c>
    </row>
    <row r="17" spans="1:9">
      <c r="A17" s="251" t="s">
        <v>16</v>
      </c>
      <c r="B17" s="120">
        <v>98458</v>
      </c>
      <c r="C17" s="120">
        <v>2671</v>
      </c>
      <c r="D17" s="121">
        <f t="shared" si="0"/>
        <v>2.7128318673952343</v>
      </c>
      <c r="E17" s="120">
        <v>513486</v>
      </c>
      <c r="F17" s="354">
        <v>28354</v>
      </c>
      <c r="G17" s="121">
        <f t="shared" si="1"/>
        <v>5.5218642767280901</v>
      </c>
    </row>
    <row r="18" spans="1:9">
      <c r="A18" s="532" t="s">
        <v>17</v>
      </c>
      <c r="B18" s="330">
        <v>32979</v>
      </c>
      <c r="C18" s="330">
        <v>6934</v>
      </c>
      <c r="D18" s="352">
        <f t="shared" si="0"/>
        <v>21.025501076442584</v>
      </c>
      <c r="E18" s="330">
        <v>122395</v>
      </c>
      <c r="F18" s="350">
        <v>27731</v>
      </c>
      <c r="G18" s="352">
        <f t="shared" si="1"/>
        <v>22.656971281506596</v>
      </c>
    </row>
    <row r="19" spans="1:9">
      <c r="A19" s="251" t="s">
        <v>18</v>
      </c>
      <c r="B19" s="120">
        <v>6800</v>
      </c>
      <c r="C19" s="120">
        <v>36</v>
      </c>
      <c r="D19" s="121">
        <f t="shared" si="0"/>
        <v>0.52941176470588236</v>
      </c>
      <c r="E19" s="120">
        <v>26650</v>
      </c>
      <c r="F19" s="354">
        <v>1292</v>
      </c>
      <c r="G19" s="121">
        <f t="shared" si="1"/>
        <v>4.848030018761726</v>
      </c>
    </row>
    <row r="20" spans="1:9">
      <c r="A20" s="532" t="s">
        <v>19</v>
      </c>
      <c r="B20" s="330">
        <v>50905</v>
      </c>
      <c r="C20" s="330">
        <v>0</v>
      </c>
      <c r="D20" s="352">
        <f t="shared" si="0"/>
        <v>0</v>
      </c>
      <c r="E20" s="330">
        <v>133127</v>
      </c>
      <c r="F20" s="350">
        <v>11</v>
      </c>
      <c r="G20" s="352">
        <f t="shared" si="1"/>
        <v>8.262786662360003E-3</v>
      </c>
    </row>
    <row r="21" spans="1:9">
      <c r="A21" s="251" t="s">
        <v>20</v>
      </c>
      <c r="B21" s="120">
        <v>30779</v>
      </c>
      <c r="C21" s="120">
        <v>0</v>
      </c>
      <c r="D21" s="121">
        <f t="shared" si="0"/>
        <v>0</v>
      </c>
      <c r="E21" s="120">
        <v>63644</v>
      </c>
      <c r="F21" s="354">
        <v>0</v>
      </c>
      <c r="G21" s="121">
        <f t="shared" si="1"/>
        <v>0</v>
      </c>
    </row>
    <row r="22" spans="1:9">
      <c r="A22" s="532" t="s">
        <v>21</v>
      </c>
      <c r="B22" s="330">
        <v>20448</v>
      </c>
      <c r="C22" s="330">
        <v>73</v>
      </c>
      <c r="D22" s="352">
        <f t="shared" si="0"/>
        <v>0.35700312989045385</v>
      </c>
      <c r="E22" s="330">
        <v>84002</v>
      </c>
      <c r="F22" s="350">
        <v>335</v>
      </c>
      <c r="G22" s="352">
        <f t="shared" si="1"/>
        <v>0.39880002857074831</v>
      </c>
    </row>
    <row r="23" spans="1:9" ht="15" thickBot="1">
      <c r="A23" s="253" t="s">
        <v>22</v>
      </c>
      <c r="B23" s="124">
        <v>28662</v>
      </c>
      <c r="C23" s="124">
        <v>0</v>
      </c>
      <c r="D23" s="125">
        <f t="shared" si="0"/>
        <v>0</v>
      </c>
      <c r="E23" s="124">
        <v>65583</v>
      </c>
      <c r="F23" s="358">
        <v>0</v>
      </c>
      <c r="G23" s="125">
        <f t="shared" si="1"/>
        <v>0</v>
      </c>
    </row>
    <row r="24" spans="1:9">
      <c r="A24" s="254" t="s">
        <v>110</v>
      </c>
      <c r="B24" s="126">
        <f>SUM(B8:B9,B12,B13,B14,B16,B17,B18,B19,B22)</f>
        <v>477155</v>
      </c>
      <c r="C24" s="161">
        <f>SUM(C8:C9,C12,C13,C14,C16,C17,C18,C19,C22)</f>
        <v>14242</v>
      </c>
      <c r="D24" s="127">
        <f t="shared" si="0"/>
        <v>2.9847743395751904</v>
      </c>
      <c r="E24" s="126">
        <f>SUM(E8:E9,E12,E13,E14,E16,E17,E18,E19,E22)</f>
        <v>1969924</v>
      </c>
      <c r="F24" s="161">
        <f>SUM(F8:F9,F12,F13,F14,F16,F17,F18,F19,F22)</f>
        <v>129716</v>
      </c>
      <c r="G24" s="127">
        <f t="shared" si="1"/>
        <v>6.5848225616825822</v>
      </c>
    </row>
    <row r="25" spans="1:9">
      <c r="A25" s="255" t="s">
        <v>111</v>
      </c>
      <c r="B25" s="129">
        <f t="shared" ref="B25:C25" si="2">SUM(B10,B11,B15,B20,B21,B23)</f>
        <v>210272</v>
      </c>
      <c r="C25" s="189">
        <f t="shared" si="2"/>
        <v>0</v>
      </c>
      <c r="D25" s="130">
        <f t="shared" si="0"/>
        <v>0</v>
      </c>
      <c r="E25" s="129">
        <f t="shared" ref="E25:F25" si="3">SUM(E10,E11,E15,E20,E21,E23)</f>
        <v>501268</v>
      </c>
      <c r="F25" s="189">
        <f t="shared" si="3"/>
        <v>11</v>
      </c>
      <c r="G25" s="130">
        <f t="shared" si="1"/>
        <v>2.1944349130604787E-3</v>
      </c>
    </row>
    <row r="26" spans="1:9" ht="15" thickBot="1">
      <c r="A26" s="256" t="s">
        <v>1</v>
      </c>
      <c r="B26" s="132">
        <f t="shared" ref="B26:C26" si="4">SUM(B8:B23)</f>
        <v>687427</v>
      </c>
      <c r="C26" s="192">
        <f t="shared" si="4"/>
        <v>14242</v>
      </c>
      <c r="D26" s="133">
        <f t="shared" si="0"/>
        <v>2.0717836221155119</v>
      </c>
      <c r="E26" s="132">
        <f t="shared" ref="E26:F26" si="5">SUM(E8:E23)</f>
        <v>2471192</v>
      </c>
      <c r="F26" s="192">
        <f t="shared" si="5"/>
        <v>129727</v>
      </c>
      <c r="G26" s="133">
        <f t="shared" si="1"/>
        <v>5.2495718665324267</v>
      </c>
      <c r="I26" s="94"/>
    </row>
    <row r="27" spans="1:9">
      <c r="A27" s="743" t="s">
        <v>113</v>
      </c>
      <c r="B27" s="744"/>
      <c r="C27" s="744"/>
      <c r="D27" s="744"/>
      <c r="E27" s="744"/>
      <c r="F27" s="744"/>
      <c r="G27" s="744"/>
    </row>
    <row r="28" spans="1:9">
      <c r="A28" s="744"/>
      <c r="B28" s="744"/>
      <c r="C28" s="744"/>
      <c r="D28" s="744"/>
      <c r="E28" s="744"/>
      <c r="F28" s="744"/>
      <c r="G28" s="744"/>
    </row>
    <row r="29" spans="1:9">
      <c r="A29" s="347"/>
      <c r="B29" s="347"/>
      <c r="C29" s="347"/>
      <c r="D29" s="347"/>
      <c r="E29" s="347"/>
      <c r="F29" s="347"/>
      <c r="G29" s="347"/>
    </row>
    <row r="30" spans="1:9">
      <c r="A30" s="346"/>
      <c r="B30" s="346"/>
      <c r="C30" s="346"/>
      <c r="D30" s="346"/>
      <c r="E30" s="346"/>
      <c r="F30" s="346"/>
      <c r="G30" s="346"/>
    </row>
    <row r="31" spans="1:9">
      <c r="A31" s="346"/>
      <c r="B31" s="346"/>
      <c r="C31" s="346"/>
      <c r="D31" s="346"/>
      <c r="E31" s="346"/>
      <c r="F31" s="346"/>
      <c r="G31" s="346"/>
    </row>
  </sheetData>
  <mergeCells count="10">
    <mergeCell ref="A1:V1"/>
    <mergeCell ref="A27:G28"/>
    <mergeCell ref="A3:G4"/>
    <mergeCell ref="A5:A7"/>
    <mergeCell ref="B5:D5"/>
    <mergeCell ref="E5:G5"/>
    <mergeCell ref="C6:D6"/>
    <mergeCell ref="F6:G6"/>
    <mergeCell ref="B7:C7"/>
    <mergeCell ref="E7:F7"/>
  </mergeCells>
  <hyperlinks>
    <hyperlink ref="A1" location="Inhalt!A1" display="zurück zum Inhalt"/>
  </hyperlink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workbookViewId="0">
      <selection sqref="A1:V1"/>
    </sheetView>
  </sheetViews>
  <sheetFormatPr baseColWidth="10" defaultRowHeight="15"/>
  <sheetData>
    <row r="1" spans="1:35">
      <c r="A1" s="634" t="s">
        <v>0</v>
      </c>
      <c r="B1" s="634"/>
      <c r="C1" s="634"/>
      <c r="D1" s="634"/>
      <c r="E1" s="634"/>
      <c r="F1" s="634"/>
      <c r="G1" s="634"/>
      <c r="H1" s="634"/>
      <c r="I1" s="634"/>
      <c r="J1" s="634"/>
      <c r="K1" s="634"/>
      <c r="L1" s="634"/>
      <c r="M1" s="634"/>
      <c r="N1" s="634"/>
      <c r="O1" s="634"/>
      <c r="P1" s="634"/>
      <c r="Q1" s="634"/>
      <c r="R1" s="634"/>
      <c r="S1" s="634"/>
      <c r="T1" s="634"/>
      <c r="U1" s="634"/>
      <c r="V1" s="634"/>
    </row>
    <row r="2" spans="1:35">
      <c r="A2" s="482" t="s">
        <v>284</v>
      </c>
      <c r="B2" s="589"/>
      <c r="C2" s="589"/>
      <c r="D2" s="589"/>
      <c r="E2" s="589"/>
      <c r="F2" s="58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row>
    <row r="3" spans="1:35" ht="60">
      <c r="A3" s="590" t="s">
        <v>241</v>
      </c>
      <c r="B3" s="748" t="s">
        <v>1</v>
      </c>
      <c r="C3" s="749"/>
      <c r="D3" s="748" t="s">
        <v>242</v>
      </c>
      <c r="E3" s="749"/>
      <c r="F3" s="748" t="s">
        <v>243</v>
      </c>
      <c r="G3" s="749"/>
      <c r="H3" s="748" t="s">
        <v>244</v>
      </c>
      <c r="I3" s="749"/>
      <c r="J3" s="748" t="s">
        <v>245</v>
      </c>
      <c r="K3" s="749"/>
      <c r="L3" s="748" t="s">
        <v>246</v>
      </c>
      <c r="M3" s="749"/>
      <c r="N3" s="748" t="s">
        <v>247</v>
      </c>
      <c r="O3" s="749"/>
      <c r="P3" s="748" t="s">
        <v>248</v>
      </c>
      <c r="Q3" s="749"/>
      <c r="R3" s="748" t="s">
        <v>249</v>
      </c>
      <c r="S3" s="749"/>
      <c r="T3" s="748" t="s">
        <v>250</v>
      </c>
      <c r="U3" s="749"/>
      <c r="V3" s="750" t="s">
        <v>251</v>
      </c>
      <c r="W3" s="749"/>
      <c r="X3" s="748" t="s">
        <v>252</v>
      </c>
      <c r="Y3" s="749"/>
      <c r="Z3" s="748" t="s">
        <v>253</v>
      </c>
      <c r="AA3" s="749"/>
      <c r="AB3" s="748" t="s">
        <v>254</v>
      </c>
      <c r="AC3" s="749"/>
      <c r="AD3" s="748" t="s">
        <v>255</v>
      </c>
      <c r="AE3" s="749"/>
      <c r="AF3" s="748" t="s">
        <v>256</v>
      </c>
      <c r="AG3" s="749"/>
      <c r="AH3" s="751" t="s">
        <v>257</v>
      </c>
      <c r="AI3" s="741"/>
    </row>
    <row r="4" spans="1:35" ht="15.75" thickBot="1">
      <c r="A4" s="591"/>
      <c r="B4" s="592" t="s">
        <v>2</v>
      </c>
      <c r="C4" s="593" t="s">
        <v>26</v>
      </c>
      <c r="D4" s="592" t="s">
        <v>2</v>
      </c>
      <c r="E4" s="593" t="s">
        <v>26</v>
      </c>
      <c r="F4" s="592" t="s">
        <v>2</v>
      </c>
      <c r="G4" s="593" t="s">
        <v>26</v>
      </c>
      <c r="H4" s="592" t="s">
        <v>2</v>
      </c>
      <c r="I4" s="593" t="s">
        <v>26</v>
      </c>
      <c r="J4" s="592" t="s">
        <v>2</v>
      </c>
      <c r="K4" s="593" t="s">
        <v>26</v>
      </c>
      <c r="L4" s="592" t="s">
        <v>2</v>
      </c>
      <c r="M4" s="593" t="s">
        <v>26</v>
      </c>
      <c r="N4" s="592" t="s">
        <v>2</v>
      </c>
      <c r="O4" s="593" t="s">
        <v>26</v>
      </c>
      <c r="P4" s="592" t="s">
        <v>2</v>
      </c>
      <c r="Q4" s="593" t="s">
        <v>26</v>
      </c>
      <c r="R4" s="592" t="s">
        <v>2</v>
      </c>
      <c r="S4" s="593" t="s">
        <v>26</v>
      </c>
      <c r="T4" s="592" t="s">
        <v>2</v>
      </c>
      <c r="U4" s="593" t="s">
        <v>26</v>
      </c>
      <c r="V4" s="592" t="s">
        <v>2</v>
      </c>
      <c r="W4" s="593" t="s">
        <v>26</v>
      </c>
      <c r="X4" s="592" t="s">
        <v>2</v>
      </c>
      <c r="Y4" s="593" t="s">
        <v>26</v>
      </c>
      <c r="Z4" s="592" t="s">
        <v>2</v>
      </c>
      <c r="AA4" s="593" t="s">
        <v>26</v>
      </c>
      <c r="AB4" s="592" t="s">
        <v>2</v>
      </c>
      <c r="AC4" s="593" t="s">
        <v>26</v>
      </c>
      <c r="AD4" s="592" t="s">
        <v>2</v>
      </c>
      <c r="AE4" s="593" t="s">
        <v>26</v>
      </c>
      <c r="AF4" s="592" t="s">
        <v>2</v>
      </c>
      <c r="AG4" s="593" t="s">
        <v>26</v>
      </c>
      <c r="AH4" s="594" t="s">
        <v>2</v>
      </c>
      <c r="AI4" s="594" t="s">
        <v>26</v>
      </c>
    </row>
    <row r="5" spans="1:35">
      <c r="A5" s="595" t="s">
        <v>40</v>
      </c>
      <c r="B5" s="596">
        <f>SUM('Abb. HF01.4-8'!B5)</f>
        <v>20.980766856555036</v>
      </c>
      <c r="C5" s="597">
        <f>SUM('Abb. HF01.4-8'!C5)</f>
        <v>0.97032669744347155</v>
      </c>
      <c r="D5" s="596">
        <v>29.226212987268337</v>
      </c>
      <c r="E5" s="597">
        <v>3.5463743385140396</v>
      </c>
      <c r="F5" s="596">
        <v>18.194909507024434</v>
      </c>
      <c r="G5" s="597">
        <v>2.1671090854930126</v>
      </c>
      <c r="H5" s="596" t="s">
        <v>258</v>
      </c>
      <c r="I5" s="597"/>
      <c r="J5" s="596">
        <v>6.7324986259504591</v>
      </c>
      <c r="K5" s="597">
        <v>2.3697367228488093</v>
      </c>
      <c r="L5" s="596">
        <v>25.401091557259203</v>
      </c>
      <c r="M5" s="597">
        <v>3.3286094940360114</v>
      </c>
      <c r="N5" s="596">
        <v>7.5745198896997596</v>
      </c>
      <c r="O5" s="597">
        <v>2.1228902018243829</v>
      </c>
      <c r="P5" s="596">
        <v>22.808717449820374</v>
      </c>
      <c r="Q5" s="597">
        <v>2.7199115114837515</v>
      </c>
      <c r="R5" s="596">
        <v>7.3536077773616908</v>
      </c>
      <c r="S5" s="597">
        <v>2.6585283156339967</v>
      </c>
      <c r="T5" s="596">
        <v>20.119379643109998</v>
      </c>
      <c r="U5" s="597">
        <v>2.5613403014792544</v>
      </c>
      <c r="V5" s="596">
        <v>24.24966557163318</v>
      </c>
      <c r="W5" s="597">
        <v>2.4648261050217761</v>
      </c>
      <c r="X5" s="596">
        <v>22.459417353471288</v>
      </c>
      <c r="Y5" s="597">
        <v>2.7457768980882724</v>
      </c>
      <c r="Z5" s="596">
        <v>51.518273995713038</v>
      </c>
      <c r="AA5" s="597">
        <v>3.8718375828041314</v>
      </c>
      <c r="AB5" s="596">
        <v>10.30707400406083</v>
      </c>
      <c r="AC5" s="597">
        <v>2.7507449523461278</v>
      </c>
      <c r="AD5" s="596" t="s">
        <v>258</v>
      </c>
      <c r="AE5" s="597"/>
      <c r="AF5" s="596">
        <v>27.065693060333768</v>
      </c>
      <c r="AG5" s="597">
        <v>2.8877317411242531</v>
      </c>
      <c r="AH5" s="598">
        <v>8.7013142844356555</v>
      </c>
      <c r="AI5" s="599">
        <v>2.6753426433278573</v>
      </c>
    </row>
    <row r="6" spans="1:35" ht="36">
      <c r="A6" s="600" t="s">
        <v>259</v>
      </c>
      <c r="B6" s="601">
        <f>SUM('Abb. HF01.4-8'!B6)</f>
        <v>7.8483726808328989</v>
      </c>
      <c r="C6" s="602">
        <f>SUM('Abb. HF01.4-8'!C6)</f>
        <v>0.62769762408560881</v>
      </c>
      <c r="D6" s="601">
        <v>12.183790115051883</v>
      </c>
      <c r="E6" s="602">
        <v>2.4504737308867761</v>
      </c>
      <c r="F6" s="601">
        <v>8.0850281458205462</v>
      </c>
      <c r="G6" s="602">
        <v>1.5670033425910022</v>
      </c>
      <c r="H6" s="601" t="s">
        <v>258</v>
      </c>
      <c r="I6" s="602"/>
      <c r="J6" s="601">
        <v>5.5226780552625909</v>
      </c>
      <c r="K6" s="602">
        <v>2.3058065144394213</v>
      </c>
      <c r="L6" s="601">
        <v>9.6829397502616583</v>
      </c>
      <c r="M6" s="602">
        <v>2.2170204298107321</v>
      </c>
      <c r="N6" s="601" t="s">
        <v>258</v>
      </c>
      <c r="O6" s="602"/>
      <c r="P6" s="601">
        <v>7.8347514922924546</v>
      </c>
      <c r="Q6" s="602">
        <v>1.9869119080161992</v>
      </c>
      <c r="R6" s="601">
        <v>5.9512073562719827</v>
      </c>
      <c r="S6" s="602">
        <v>2.8899517624481752</v>
      </c>
      <c r="T6" s="601">
        <v>9.6432057488537239</v>
      </c>
      <c r="U6" s="602">
        <v>1.88337484001182</v>
      </c>
      <c r="V6" s="601">
        <v>6.4846661422367431</v>
      </c>
      <c r="W6" s="602">
        <v>1.3344025519273832</v>
      </c>
      <c r="X6" s="601">
        <v>10.2231341152697</v>
      </c>
      <c r="Y6" s="602">
        <v>2.07674468392297</v>
      </c>
      <c r="Z6" s="601">
        <v>12.17728559096812</v>
      </c>
      <c r="AA6" s="602">
        <v>2.5533027927139949</v>
      </c>
      <c r="AB6" s="601">
        <v>2.2496238666869575</v>
      </c>
      <c r="AC6" s="602">
        <v>1.2886936488301455</v>
      </c>
      <c r="AD6" s="601">
        <v>4.8096223367817768</v>
      </c>
      <c r="AE6" s="602">
        <v>2.672397803253646</v>
      </c>
      <c r="AF6" s="601">
        <v>8.0847202809447332</v>
      </c>
      <c r="AG6" s="602">
        <v>1.6669210023404657</v>
      </c>
      <c r="AH6" s="603" t="s">
        <v>258</v>
      </c>
      <c r="AI6" s="604"/>
    </row>
    <row r="7" spans="1:35" ht="24">
      <c r="A7" s="595" t="s">
        <v>41</v>
      </c>
      <c r="B7" s="596">
        <f>SUM('Abb. HF01.4-8'!B7)</f>
        <v>83.366101838725911</v>
      </c>
      <c r="C7" s="597">
        <f>SUM('Abb. HF01.4-8'!C7)</f>
        <v>0.76484969447518636</v>
      </c>
      <c r="D7" s="596">
        <v>80.951054420450646</v>
      </c>
      <c r="E7" s="597">
        <v>2.5581480197563438</v>
      </c>
      <c r="F7" s="596">
        <v>83.928487030044238</v>
      </c>
      <c r="G7" s="597">
        <v>1.8594999672250387</v>
      </c>
      <c r="H7" s="596">
        <v>77.082846345340187</v>
      </c>
      <c r="I7" s="597">
        <v>3.535392497483774</v>
      </c>
      <c r="J7" s="596">
        <v>84.8015579910886</v>
      </c>
      <c r="K7" s="597">
        <v>2.4798215832810904</v>
      </c>
      <c r="L7" s="596">
        <v>83.328142126521072</v>
      </c>
      <c r="M7" s="597">
        <v>2.4729390823436765</v>
      </c>
      <c r="N7" s="596">
        <v>89.701732104893097</v>
      </c>
      <c r="O7" s="597">
        <v>1.9944221119929724</v>
      </c>
      <c r="P7" s="596">
        <v>81.216219604194421</v>
      </c>
      <c r="Q7" s="597">
        <v>2.4170018232942545</v>
      </c>
      <c r="R7" s="596">
        <v>85.412531296965938</v>
      </c>
      <c r="S7" s="597">
        <v>3.0673614386527976</v>
      </c>
      <c r="T7" s="596">
        <v>79.205340375180995</v>
      </c>
      <c r="U7" s="597">
        <v>2.319152102573975</v>
      </c>
      <c r="V7" s="596">
        <v>85.332638212328888</v>
      </c>
      <c r="W7" s="597">
        <v>1.865220246044432</v>
      </c>
      <c r="X7" s="596">
        <v>83.888499303088096</v>
      </c>
      <c r="Y7" s="597">
        <v>2.1903032330609067</v>
      </c>
      <c r="Z7" s="596">
        <v>80.251618781246464</v>
      </c>
      <c r="AA7" s="597">
        <v>2.895109927465338</v>
      </c>
      <c r="AB7" s="596">
        <v>91.905389001590123</v>
      </c>
      <c r="AC7" s="597">
        <v>1.5552262423548646</v>
      </c>
      <c r="AD7" s="596">
        <v>86.285647166659942</v>
      </c>
      <c r="AE7" s="597">
        <v>3.3017426877108735</v>
      </c>
      <c r="AF7" s="596">
        <v>85.278687917857354</v>
      </c>
      <c r="AG7" s="597">
        <v>2.1324525544687325</v>
      </c>
      <c r="AH7" s="598">
        <v>87.005884224811496</v>
      </c>
      <c r="AI7" s="599">
        <v>2.3729509489004168</v>
      </c>
    </row>
    <row r="8" spans="1:35" ht="60">
      <c r="A8" s="600" t="s">
        <v>260</v>
      </c>
      <c r="B8" s="601">
        <f>SUM('Abb. HF01.4-8'!B8)</f>
        <v>66.005825010256856</v>
      </c>
      <c r="C8" s="602">
        <f>SUM('Abb. HF01.4-8'!C8)</f>
        <v>1.1696669013415288</v>
      </c>
      <c r="D8" s="601">
        <v>72.292869402364929</v>
      </c>
      <c r="E8" s="602">
        <v>3.8991506274552772</v>
      </c>
      <c r="F8" s="601">
        <v>76.502010974135331</v>
      </c>
      <c r="G8" s="602">
        <v>2.7125584490604862</v>
      </c>
      <c r="H8" s="601">
        <v>39.622180071946893</v>
      </c>
      <c r="I8" s="602">
        <v>5.1999497168483879</v>
      </c>
      <c r="J8" s="601">
        <v>43.000360198703582</v>
      </c>
      <c r="K8" s="602">
        <v>4.7413552301280211</v>
      </c>
      <c r="L8" s="601">
        <v>59.074620960457779</v>
      </c>
      <c r="M8" s="602">
        <v>3.7112391112595953</v>
      </c>
      <c r="N8" s="601">
        <v>50.673012391040572</v>
      </c>
      <c r="O8" s="602">
        <v>4.0678995864087044</v>
      </c>
      <c r="P8" s="601">
        <v>67.009613219300832</v>
      </c>
      <c r="Q8" s="602">
        <v>3.3997686307720807</v>
      </c>
      <c r="R8" s="601">
        <v>51.872211489049377</v>
      </c>
      <c r="S8" s="602">
        <v>5.813309993983748</v>
      </c>
      <c r="T8" s="601">
        <v>67.621337712812249</v>
      </c>
      <c r="U8" s="602">
        <v>3.2950763795703839</v>
      </c>
      <c r="V8" s="601">
        <v>67.466845587294586</v>
      </c>
      <c r="W8" s="602">
        <v>2.7813630557132778</v>
      </c>
      <c r="X8" s="601">
        <v>60.229228245946345</v>
      </c>
      <c r="Y8" s="602">
        <v>3.3958762195836036</v>
      </c>
      <c r="Z8" s="601">
        <v>70.737463044859879</v>
      </c>
      <c r="AA8" s="602">
        <v>3.5528588134738928</v>
      </c>
      <c r="AB8" s="601">
        <v>59.793947303630823</v>
      </c>
      <c r="AC8" s="602">
        <v>4.6751311971037035</v>
      </c>
      <c r="AD8" s="601">
        <v>42.954650165412936</v>
      </c>
      <c r="AE8" s="602">
        <v>5.610617672028412</v>
      </c>
      <c r="AF8" s="601">
        <v>58.283457085365619</v>
      </c>
      <c r="AG8" s="602">
        <v>3.4538537190109921</v>
      </c>
      <c r="AH8" s="603">
        <v>43.605143608041935</v>
      </c>
      <c r="AI8" s="604">
        <v>4.5117211063344715</v>
      </c>
    </row>
    <row r="9" spans="1:35" ht="48">
      <c r="A9" s="595" t="s">
        <v>261</v>
      </c>
      <c r="B9" s="596">
        <f>SUM('Abb. HF01.4-8'!B9)</f>
        <v>69.16056652396064</v>
      </c>
      <c r="C9" s="597">
        <f>SUM('Abb. HF01.4-8'!C9)</f>
        <v>1.1165823796674257</v>
      </c>
      <c r="D9" s="596">
        <v>71.890813868793728</v>
      </c>
      <c r="E9" s="597">
        <v>3.7822473614407532</v>
      </c>
      <c r="F9" s="596">
        <v>81.123423057971706</v>
      </c>
      <c r="G9" s="597">
        <v>2.4458211005727164</v>
      </c>
      <c r="H9" s="596">
        <v>36.516189750827941</v>
      </c>
      <c r="I9" s="597">
        <v>5.0972338295749635</v>
      </c>
      <c r="J9" s="596">
        <v>45.697454878866566</v>
      </c>
      <c r="K9" s="597">
        <v>4.8223660827789994</v>
      </c>
      <c r="L9" s="596">
        <v>66.815244921742391</v>
      </c>
      <c r="M9" s="597">
        <v>3.5049483977679126</v>
      </c>
      <c r="N9" s="596">
        <v>50.558628600066044</v>
      </c>
      <c r="O9" s="597">
        <v>4.0669062172146502</v>
      </c>
      <c r="P9" s="596">
        <v>72.009836507742463</v>
      </c>
      <c r="Q9" s="597">
        <v>3.1104399461383321</v>
      </c>
      <c r="R9" s="596">
        <v>37.541510030319905</v>
      </c>
      <c r="S9" s="597">
        <v>5.4323516326425105</v>
      </c>
      <c r="T9" s="596">
        <v>71.009728270628315</v>
      </c>
      <c r="U9" s="597">
        <v>3.1887316728814055</v>
      </c>
      <c r="V9" s="596">
        <v>72.625279346787394</v>
      </c>
      <c r="W9" s="597">
        <v>2.6083072921402328</v>
      </c>
      <c r="X9" s="596">
        <v>67.929464142241301</v>
      </c>
      <c r="Y9" s="597">
        <v>3.1618204759894097</v>
      </c>
      <c r="Z9" s="596">
        <v>71.00077444263998</v>
      </c>
      <c r="AA9" s="597">
        <v>3.4979896725803283</v>
      </c>
      <c r="AB9" s="596">
        <v>62.118914522236025</v>
      </c>
      <c r="AC9" s="597">
        <v>4.5779828186030471</v>
      </c>
      <c r="AD9" s="596">
        <v>46.397709692161186</v>
      </c>
      <c r="AE9" s="597">
        <v>5.6391555218214329</v>
      </c>
      <c r="AF9" s="596">
        <v>59.863632799694265</v>
      </c>
      <c r="AG9" s="597">
        <v>3.3836702627727644</v>
      </c>
      <c r="AH9" s="598">
        <v>44.560523295806462</v>
      </c>
      <c r="AI9" s="599">
        <v>4.5583347502844331</v>
      </c>
    </row>
    <row r="10" spans="1:35" ht="48">
      <c r="A10" s="600" t="s">
        <v>262</v>
      </c>
      <c r="B10" s="601">
        <f>SUM('Abb. HF01.4-8'!B10)</f>
        <v>12.324682265211665</v>
      </c>
      <c r="C10" s="602">
        <f>SUM('Abb. HF01.4-8'!C10)</f>
        <v>0.73463367881528996</v>
      </c>
      <c r="D10" s="601">
        <v>13.004637658398732</v>
      </c>
      <c r="E10" s="602">
        <v>2.3049445003822004</v>
      </c>
      <c r="F10" s="601">
        <v>10.287023058080216</v>
      </c>
      <c r="G10" s="602">
        <v>1.8170436606401255</v>
      </c>
      <c r="H10" s="601">
        <v>20.222648358312011</v>
      </c>
      <c r="I10" s="602">
        <v>3.6896709066414588</v>
      </c>
      <c r="J10" s="601">
        <v>11.306809111493935</v>
      </c>
      <c r="K10" s="602">
        <v>2.6329387729402782</v>
      </c>
      <c r="L10" s="601">
        <v>13.247569892518243</v>
      </c>
      <c r="M10" s="602">
        <v>2.3954642958517267</v>
      </c>
      <c r="N10" s="601">
        <v>9.6706690798758732</v>
      </c>
      <c r="O10" s="602">
        <v>2.0314863239978544</v>
      </c>
      <c r="P10" s="601">
        <v>15.790865547466201</v>
      </c>
      <c r="Q10" s="602">
        <v>2.385897488719213</v>
      </c>
      <c r="R10" s="601">
        <v>6.2488772442123492</v>
      </c>
      <c r="S10" s="602">
        <v>2.1905346684979685</v>
      </c>
      <c r="T10" s="601">
        <v>11.414350136398834</v>
      </c>
      <c r="U10" s="602">
        <v>1.9622574917192084</v>
      </c>
      <c r="V10" s="601">
        <v>12.812488714676054</v>
      </c>
      <c r="W10" s="602">
        <v>1.8428604471776542</v>
      </c>
      <c r="X10" s="601">
        <v>14.648882592585528</v>
      </c>
      <c r="Y10" s="602">
        <v>2.2272020116673144</v>
      </c>
      <c r="Z10" s="601">
        <v>12.294897306589304</v>
      </c>
      <c r="AA10" s="602">
        <v>2.5464764533951478</v>
      </c>
      <c r="AB10" s="601">
        <v>7.440101083832797</v>
      </c>
      <c r="AC10" s="602">
        <v>2.2672610127947848</v>
      </c>
      <c r="AD10" s="601">
        <v>6.1848866902235828</v>
      </c>
      <c r="AE10" s="602">
        <v>1.7616480452667727</v>
      </c>
      <c r="AF10" s="601">
        <v>9.7681697240721821</v>
      </c>
      <c r="AG10" s="602">
        <v>1.9506588739672426</v>
      </c>
      <c r="AH10" s="603">
        <v>10.210206366984316</v>
      </c>
      <c r="AI10" s="604">
        <v>2.2410636275326823</v>
      </c>
    </row>
    <row r="11" spans="1:35" ht="72">
      <c r="A11" s="595" t="s">
        <v>263</v>
      </c>
      <c r="B11" s="596">
        <f>SUM('Abb. HF01.4-8'!B11)</f>
        <v>31.966494536277985</v>
      </c>
      <c r="C11" s="597">
        <f>SUM('Abb. HF01.4-8'!C11)</f>
        <v>1.1974555163069502</v>
      </c>
      <c r="D11" s="596">
        <v>40.382841564948805</v>
      </c>
      <c r="E11" s="597">
        <v>4.1155876209566671</v>
      </c>
      <c r="F11" s="596">
        <v>40.230283158178722</v>
      </c>
      <c r="G11" s="597">
        <v>3.0531215490477601</v>
      </c>
      <c r="H11" s="596">
        <v>6.8187570031901155</v>
      </c>
      <c r="I11" s="597">
        <v>2.2545148007444569</v>
      </c>
      <c r="J11" s="596">
        <v>9.6272072744040198</v>
      </c>
      <c r="K11" s="597">
        <v>2.6678368361980023</v>
      </c>
      <c r="L11" s="596">
        <v>26.285504070904803</v>
      </c>
      <c r="M11" s="597">
        <v>3.4712136823376953</v>
      </c>
      <c r="N11" s="596">
        <v>14.72417127286878</v>
      </c>
      <c r="O11" s="597">
        <v>2.9205423970190769</v>
      </c>
      <c r="P11" s="596">
        <v>34.426860811263417</v>
      </c>
      <c r="Q11" s="597">
        <v>3.5247486349918864</v>
      </c>
      <c r="R11" s="596">
        <v>9.3024699556519757</v>
      </c>
      <c r="S11" s="597">
        <v>3.1628216081201832</v>
      </c>
      <c r="T11" s="596">
        <v>39.421926247391291</v>
      </c>
      <c r="U11" s="597">
        <v>3.4453446687461891</v>
      </c>
      <c r="V11" s="596">
        <v>34.401117060354991</v>
      </c>
      <c r="W11" s="597">
        <v>2.8510231317227204</v>
      </c>
      <c r="X11" s="596">
        <v>25.51372846589458</v>
      </c>
      <c r="Y11" s="597">
        <v>2.9807571995425852</v>
      </c>
      <c r="Z11" s="596">
        <v>35.762300737672149</v>
      </c>
      <c r="AA11" s="597">
        <v>3.7514219863346097</v>
      </c>
      <c r="AB11" s="596">
        <v>11.245030452749891</v>
      </c>
      <c r="AC11" s="597">
        <v>2.9738301288636597</v>
      </c>
      <c r="AD11" s="596">
        <v>4.762764808856061</v>
      </c>
      <c r="AE11" s="597">
        <v>2.0659207599227485</v>
      </c>
      <c r="AF11" s="596">
        <v>18.222822729042768</v>
      </c>
      <c r="AG11" s="597">
        <v>2.5342600871744891</v>
      </c>
      <c r="AH11" s="598">
        <v>14.096730998843046</v>
      </c>
      <c r="AI11" s="599">
        <v>3.3007844765056604</v>
      </c>
    </row>
    <row r="12" spans="1:35" ht="48">
      <c r="A12" s="600" t="s">
        <v>264</v>
      </c>
      <c r="B12" s="601">
        <f>SUM('Abb. HF01.4-8'!B12)</f>
        <v>34.858663512818069</v>
      </c>
      <c r="C12" s="602">
        <f>SUM('Abb. HF01.4-8'!C12)</f>
        <v>1.1959613965866978</v>
      </c>
      <c r="D12" s="601">
        <v>35.691221623968737</v>
      </c>
      <c r="E12" s="602">
        <v>3.9322724567312539</v>
      </c>
      <c r="F12" s="601">
        <v>45.329538145959106</v>
      </c>
      <c r="G12" s="602">
        <v>3.095078485338342</v>
      </c>
      <c r="H12" s="601">
        <v>19.543302279195576</v>
      </c>
      <c r="I12" s="602">
        <v>4.34940778498326</v>
      </c>
      <c r="J12" s="601">
        <v>21.852305380966193</v>
      </c>
      <c r="K12" s="602">
        <v>3.9404446213357209</v>
      </c>
      <c r="L12" s="601">
        <v>32.88311009027808</v>
      </c>
      <c r="M12" s="602">
        <v>3.5846499661201445</v>
      </c>
      <c r="N12" s="601">
        <v>20.993031664779423</v>
      </c>
      <c r="O12" s="602">
        <v>3.2508826071099248</v>
      </c>
      <c r="P12" s="601">
        <v>35.192721933446997</v>
      </c>
      <c r="Q12" s="602">
        <v>3.5083170029094246</v>
      </c>
      <c r="R12" s="601">
        <v>22.764296000645263</v>
      </c>
      <c r="S12" s="602">
        <v>4.6631054807632131</v>
      </c>
      <c r="T12" s="601">
        <v>34.551156576301985</v>
      </c>
      <c r="U12" s="602">
        <v>3.3081359317536778</v>
      </c>
      <c r="V12" s="601">
        <v>36.888277992114759</v>
      </c>
      <c r="W12" s="602">
        <v>2.8801342359744244</v>
      </c>
      <c r="X12" s="601">
        <v>31.834129112470102</v>
      </c>
      <c r="Y12" s="602">
        <v>3.2090768249656745</v>
      </c>
      <c r="Z12" s="601">
        <v>32.600213768871185</v>
      </c>
      <c r="AA12" s="602">
        <v>3.7080822473622121</v>
      </c>
      <c r="AB12" s="601">
        <v>25.811019346485171</v>
      </c>
      <c r="AC12" s="602">
        <v>3.9277422263347272</v>
      </c>
      <c r="AD12" s="601">
        <v>19.70974387974579</v>
      </c>
      <c r="AE12" s="602">
        <v>4.4006550375324194</v>
      </c>
      <c r="AF12" s="601">
        <v>27.556042850612091</v>
      </c>
      <c r="AG12" s="602">
        <v>3.0433422253907314</v>
      </c>
      <c r="AH12" s="603">
        <v>21.209828366354287</v>
      </c>
      <c r="AI12" s="604">
        <v>3.8298287502515564</v>
      </c>
    </row>
    <row r="13" spans="1:35" ht="36">
      <c r="A13" s="595" t="s">
        <v>42</v>
      </c>
      <c r="B13" s="605">
        <f>SUM('Abb. HF01.4-8'!B13)</f>
        <v>1.6250277791690118</v>
      </c>
      <c r="C13" s="597">
        <f>SUM('Abb. HF01.4-8'!C13)</f>
        <v>0.25746873287140137</v>
      </c>
      <c r="D13" s="596" t="s">
        <v>258</v>
      </c>
      <c r="E13" s="597"/>
      <c r="F13" s="596" t="s">
        <v>258</v>
      </c>
      <c r="G13" s="597"/>
      <c r="H13" s="596" t="s">
        <v>258</v>
      </c>
      <c r="I13" s="597"/>
      <c r="J13" s="596" t="s">
        <v>258</v>
      </c>
      <c r="K13" s="597"/>
      <c r="L13" s="596" t="s">
        <v>258</v>
      </c>
      <c r="M13" s="597"/>
      <c r="N13" s="596" t="s">
        <v>258</v>
      </c>
      <c r="O13" s="597"/>
      <c r="P13" s="596" t="s">
        <v>258</v>
      </c>
      <c r="Q13" s="597"/>
      <c r="R13" s="596" t="s">
        <v>258</v>
      </c>
      <c r="S13" s="597"/>
      <c r="T13" s="596" t="s">
        <v>258</v>
      </c>
      <c r="U13" s="597"/>
      <c r="V13" s="596" t="s">
        <v>258</v>
      </c>
      <c r="W13" s="597"/>
      <c r="X13" s="596" t="s">
        <v>258</v>
      </c>
      <c r="Y13" s="597"/>
      <c r="Z13" s="596" t="s">
        <v>258</v>
      </c>
      <c r="AA13" s="597"/>
      <c r="AB13" s="596" t="s">
        <v>258</v>
      </c>
      <c r="AC13" s="597"/>
      <c r="AD13" s="596" t="s">
        <v>258</v>
      </c>
      <c r="AE13" s="597"/>
      <c r="AF13" s="596" t="s">
        <v>258</v>
      </c>
      <c r="AG13" s="597"/>
      <c r="AH13" s="598" t="s">
        <v>258</v>
      </c>
      <c r="AI13" s="599"/>
    </row>
    <row r="14" spans="1:35" ht="36">
      <c r="A14" s="600" t="s">
        <v>43</v>
      </c>
      <c r="B14" s="601">
        <f>SUM('Abb. HF01.4-8'!B14)</f>
        <v>7.1897496645513481</v>
      </c>
      <c r="C14" s="602">
        <f>SUM('Abb. HF01.4-8'!C14)</f>
        <v>0.63088106693776158</v>
      </c>
      <c r="D14" s="601">
        <v>5.5727778989715562</v>
      </c>
      <c r="E14" s="602">
        <v>1.5587936931060948</v>
      </c>
      <c r="F14" s="601">
        <v>11.145995932287732</v>
      </c>
      <c r="G14" s="602">
        <v>2.0963965595490843</v>
      </c>
      <c r="H14" s="601">
        <v>11.641222662482321</v>
      </c>
      <c r="I14" s="602">
        <v>3.5186483872585517</v>
      </c>
      <c r="J14" s="601">
        <v>6.2514759623837275</v>
      </c>
      <c r="K14" s="602">
        <v>2.1498733584930543</v>
      </c>
      <c r="L14" s="601">
        <v>8.387922351915865</v>
      </c>
      <c r="M14" s="602">
        <v>2.0776597047633083</v>
      </c>
      <c r="N14" s="601">
        <v>6.4364147168175831</v>
      </c>
      <c r="O14" s="602">
        <v>1.750764143453581</v>
      </c>
      <c r="P14" s="601">
        <v>7.1955945951052511</v>
      </c>
      <c r="Q14" s="602">
        <v>1.8651885528301893</v>
      </c>
      <c r="R14" s="601">
        <v>7.8673623041491778</v>
      </c>
      <c r="S14" s="602">
        <v>2.7118630513346758</v>
      </c>
      <c r="T14" s="601">
        <v>5.0522730018316402</v>
      </c>
      <c r="U14" s="602">
        <v>1.3657738105230499</v>
      </c>
      <c r="V14" s="601">
        <v>5.6833231671490845</v>
      </c>
      <c r="W14" s="602">
        <v>1.4338279725659151</v>
      </c>
      <c r="X14" s="601">
        <v>9.3826279824477847</v>
      </c>
      <c r="Y14" s="602">
        <v>2.0539691908270163</v>
      </c>
      <c r="Z14" s="601">
        <v>7.3165946195284839</v>
      </c>
      <c r="AA14" s="602">
        <v>2.0654779713138551</v>
      </c>
      <c r="AB14" s="601" t="s">
        <v>258</v>
      </c>
      <c r="AC14" s="602"/>
      <c r="AD14" s="601" t="s">
        <v>258</v>
      </c>
      <c r="AE14" s="602"/>
      <c r="AF14" s="601">
        <v>7.7760252955554376</v>
      </c>
      <c r="AG14" s="602">
        <v>1.7948984173443563</v>
      </c>
      <c r="AH14" s="603">
        <v>4.7234014485912326</v>
      </c>
      <c r="AI14" s="604">
        <v>1.795006645209462</v>
      </c>
    </row>
    <row r="15" spans="1:35" ht="24">
      <c r="A15" s="595" t="s">
        <v>44</v>
      </c>
      <c r="B15" s="596">
        <f>SUM('Abb. HF01.4-8'!B15)</f>
        <v>10.709326954563823</v>
      </c>
      <c r="C15" s="597">
        <f>SUM('Abb. HF01.4-8'!C15)</f>
        <v>0.75022983279442501</v>
      </c>
      <c r="D15" s="596">
        <v>8.4275015204071373</v>
      </c>
      <c r="E15" s="597">
        <v>2.0433088434166522</v>
      </c>
      <c r="F15" s="596">
        <v>14.352847003144085</v>
      </c>
      <c r="G15" s="597">
        <v>2.2912248952570646</v>
      </c>
      <c r="H15" s="596">
        <v>15.0443124971318</v>
      </c>
      <c r="I15" s="597">
        <v>3.666136116500581</v>
      </c>
      <c r="J15" s="596">
        <v>6.3099381768977167</v>
      </c>
      <c r="K15" s="597">
        <v>2.2225336585660727</v>
      </c>
      <c r="L15" s="596">
        <v>8.7472749844475786</v>
      </c>
      <c r="M15" s="597">
        <v>2.1128120204626555</v>
      </c>
      <c r="N15" s="596">
        <v>9.3788973181802113</v>
      </c>
      <c r="O15" s="597">
        <v>2.0836743334626662</v>
      </c>
      <c r="P15" s="596">
        <v>15.687898296715353</v>
      </c>
      <c r="Q15" s="597">
        <v>2.7489301870748006</v>
      </c>
      <c r="R15" s="596">
        <v>9.2838833383347428</v>
      </c>
      <c r="S15" s="597">
        <v>2.83368325948069</v>
      </c>
      <c r="T15" s="596">
        <v>7.4905673095749883</v>
      </c>
      <c r="U15" s="597">
        <v>1.8375834851962383</v>
      </c>
      <c r="V15" s="596">
        <v>8.7993921015811765</v>
      </c>
      <c r="W15" s="597">
        <v>1.6617926466701201</v>
      </c>
      <c r="X15" s="596">
        <v>10.017367987762455</v>
      </c>
      <c r="Y15" s="597">
        <v>2.0556298016876262</v>
      </c>
      <c r="Z15" s="596">
        <v>14.61249141091939</v>
      </c>
      <c r="AA15" s="597">
        <v>2.815031581677121</v>
      </c>
      <c r="AB15" s="596">
        <v>12.339494381828649</v>
      </c>
      <c r="AC15" s="597">
        <v>3.1602145734535356</v>
      </c>
      <c r="AD15" s="596">
        <v>6.1683079646188883</v>
      </c>
      <c r="AE15" s="597">
        <v>2.4503439762029897</v>
      </c>
      <c r="AF15" s="596">
        <v>11.339509693842814</v>
      </c>
      <c r="AG15" s="597">
        <v>2.0620846512805486</v>
      </c>
      <c r="AH15" s="598">
        <v>10.525569204230035</v>
      </c>
      <c r="AI15" s="599">
        <v>2.7032709914942021</v>
      </c>
    </row>
    <row r="16" spans="1:35" ht="48">
      <c r="A16" s="600" t="s">
        <v>45</v>
      </c>
      <c r="B16" s="601">
        <f>SUM('Abb. HF01.4-8'!B16)</f>
        <v>1.8053682551291503</v>
      </c>
      <c r="C16" s="602">
        <f>SUM('Abb. HF01.4-8'!C16)</f>
        <v>0.29682667986200462</v>
      </c>
      <c r="D16" s="601" t="s">
        <v>258</v>
      </c>
      <c r="E16" s="602"/>
      <c r="F16" s="601" t="s">
        <v>258</v>
      </c>
      <c r="G16" s="602"/>
      <c r="H16" s="601" t="s">
        <v>258</v>
      </c>
      <c r="I16" s="602"/>
      <c r="J16" s="601" t="s">
        <v>258</v>
      </c>
      <c r="K16" s="602"/>
      <c r="L16" s="601" t="s">
        <v>258</v>
      </c>
      <c r="M16" s="602"/>
      <c r="N16" s="601" t="s">
        <v>258</v>
      </c>
      <c r="O16" s="602"/>
      <c r="P16" s="601" t="s">
        <v>258</v>
      </c>
      <c r="Q16" s="602"/>
      <c r="R16" s="601" t="s">
        <v>258</v>
      </c>
      <c r="S16" s="602"/>
      <c r="T16" s="601" t="s">
        <v>258</v>
      </c>
      <c r="U16" s="602"/>
      <c r="V16" s="601" t="s">
        <v>258</v>
      </c>
      <c r="W16" s="602"/>
      <c r="X16" s="601" t="s">
        <v>258</v>
      </c>
      <c r="Y16" s="602"/>
      <c r="Z16" s="601" t="s">
        <v>258</v>
      </c>
      <c r="AA16" s="602"/>
      <c r="AB16" s="601" t="s">
        <v>258</v>
      </c>
      <c r="AC16" s="602"/>
      <c r="AD16" s="601" t="s">
        <v>258</v>
      </c>
      <c r="AE16" s="602"/>
      <c r="AF16" s="601" t="s">
        <v>258</v>
      </c>
      <c r="AG16" s="602"/>
      <c r="AH16" s="603" t="s">
        <v>258</v>
      </c>
      <c r="AI16" s="604"/>
    </row>
    <row r="17" spans="1:35" ht="36">
      <c r="A17" s="595" t="s">
        <v>265</v>
      </c>
      <c r="B17" s="596">
        <f>SUM('Abb. HF01.4-8'!B17)</f>
        <v>14.662906359201639</v>
      </c>
      <c r="C17" s="597">
        <f>SUM('Abb. HF01.4-8'!C17)</f>
        <v>0.68983345169988375</v>
      </c>
      <c r="D17" s="596">
        <v>12.362638139650354</v>
      </c>
      <c r="E17" s="597">
        <v>2.030169362512555</v>
      </c>
      <c r="F17" s="596">
        <v>9.9931698692816173</v>
      </c>
      <c r="G17" s="597">
        <v>1.3078220319214717</v>
      </c>
      <c r="H17" s="596">
        <v>27.492568754317027</v>
      </c>
      <c r="I17" s="597">
        <v>3.9958960365502851</v>
      </c>
      <c r="J17" s="596">
        <v>23.258167856055582</v>
      </c>
      <c r="K17" s="597">
        <v>3.6067140417367756</v>
      </c>
      <c r="L17" s="596">
        <v>9.1393111757911747</v>
      </c>
      <c r="M17" s="597">
        <v>1.7174045831059155</v>
      </c>
      <c r="N17" s="596">
        <v>16.113745635674658</v>
      </c>
      <c r="O17" s="597">
        <v>2.5723728909551085</v>
      </c>
      <c r="P17" s="596">
        <v>18.984977987058141</v>
      </c>
      <c r="Q17" s="597">
        <v>2.4811308848063902</v>
      </c>
      <c r="R17" s="596">
        <v>16.796520114418271</v>
      </c>
      <c r="S17" s="597">
        <v>3.8520841623661837</v>
      </c>
      <c r="T17" s="596">
        <v>13.278108629214719</v>
      </c>
      <c r="U17" s="597">
        <v>1.9963919131889989</v>
      </c>
      <c r="V17" s="596">
        <v>13.607649000139185</v>
      </c>
      <c r="W17" s="597">
        <v>1.712413498612005</v>
      </c>
      <c r="X17" s="596">
        <v>21.406375368081008</v>
      </c>
      <c r="Y17" s="597">
        <v>2.5440054138863077</v>
      </c>
      <c r="Z17" s="596">
        <v>22.519653277773962</v>
      </c>
      <c r="AA17" s="597">
        <v>3.2137494650617464</v>
      </c>
      <c r="AB17" s="596">
        <v>14.327952621906773</v>
      </c>
      <c r="AC17" s="597">
        <v>2.9464218410100078</v>
      </c>
      <c r="AD17" s="596">
        <v>19.845407388414603</v>
      </c>
      <c r="AE17" s="597">
        <v>4.0627521703150977</v>
      </c>
      <c r="AF17" s="596">
        <v>15.936746876920235</v>
      </c>
      <c r="AG17" s="597">
        <v>2.3461063034518586</v>
      </c>
      <c r="AH17" s="598">
        <v>14.618554996460603</v>
      </c>
      <c r="AI17" s="599">
        <v>2.6997239603487286</v>
      </c>
    </row>
    <row r="18" spans="1:35" ht="72">
      <c r="A18" s="606" t="s">
        <v>266</v>
      </c>
      <c r="B18" s="607">
        <f>SUM('Abb. HF01.4-8'!B18)</f>
        <v>4.5106226016615532</v>
      </c>
      <c r="C18" s="608">
        <f>SUM('Abb. HF01.4-8'!C18)</f>
        <v>0.46819953273187348</v>
      </c>
      <c r="D18" s="607" t="s">
        <v>258</v>
      </c>
      <c r="E18" s="608"/>
      <c r="F18" s="607">
        <v>5.8709400820847915</v>
      </c>
      <c r="G18" s="608">
        <v>1.5574333387991719</v>
      </c>
      <c r="H18" s="607">
        <v>6.6984924341598155</v>
      </c>
      <c r="I18" s="608">
        <v>1.9348275072720462</v>
      </c>
      <c r="J18" s="607">
        <v>4.646741114474441</v>
      </c>
      <c r="K18" s="608">
        <v>1.685340358621092</v>
      </c>
      <c r="L18" s="607">
        <v>4.7013243650575403</v>
      </c>
      <c r="M18" s="608">
        <v>1.7167606661565971</v>
      </c>
      <c r="N18" s="607" t="s">
        <v>258</v>
      </c>
      <c r="O18" s="608"/>
      <c r="P18" s="607">
        <v>8.9421479760539029</v>
      </c>
      <c r="Q18" s="608">
        <v>2.1454434589145683</v>
      </c>
      <c r="R18" s="607">
        <v>11.138453985466096</v>
      </c>
      <c r="S18" s="608">
        <v>3.4687656949074754</v>
      </c>
      <c r="T18" s="607" t="s">
        <v>258</v>
      </c>
      <c r="U18" s="608"/>
      <c r="V18" s="607" t="s">
        <v>258</v>
      </c>
      <c r="W18" s="608"/>
      <c r="X18" s="607" t="s">
        <v>258</v>
      </c>
      <c r="Y18" s="608"/>
      <c r="Z18" s="607">
        <v>8.7716284976545733</v>
      </c>
      <c r="AA18" s="608">
        <v>2.2709620547655072</v>
      </c>
      <c r="AB18" s="607" t="s">
        <v>258</v>
      </c>
      <c r="AC18" s="608"/>
      <c r="AD18" s="607" t="s">
        <v>258</v>
      </c>
      <c r="AE18" s="608"/>
      <c r="AF18" s="607" t="s">
        <v>258</v>
      </c>
      <c r="AG18" s="608"/>
      <c r="AH18" s="609" t="s">
        <v>258</v>
      </c>
      <c r="AI18" s="610"/>
    </row>
    <row r="19" spans="1:35">
      <c r="A19" s="588" t="s">
        <v>267</v>
      </c>
      <c r="B19" s="110"/>
      <c r="C19" s="110"/>
      <c r="D19" s="110"/>
      <c r="E19" s="110"/>
      <c r="F19" s="110"/>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row>
  </sheetData>
  <mergeCells count="18">
    <mergeCell ref="AH3:AI3"/>
    <mergeCell ref="X3:Y3"/>
    <mergeCell ref="Z3:AA3"/>
    <mergeCell ref="AB3:AC3"/>
    <mergeCell ref="AD3:AE3"/>
    <mergeCell ref="AF3:AG3"/>
    <mergeCell ref="A1:V1"/>
    <mergeCell ref="B3:C3"/>
    <mergeCell ref="D3:E3"/>
    <mergeCell ref="F3:G3"/>
    <mergeCell ref="H3:I3"/>
    <mergeCell ref="J3:K3"/>
    <mergeCell ref="L3:M3"/>
    <mergeCell ref="N3:O3"/>
    <mergeCell ref="P3:Q3"/>
    <mergeCell ref="R3:S3"/>
    <mergeCell ref="T3:U3"/>
    <mergeCell ref="V3:W3"/>
  </mergeCells>
  <hyperlinks>
    <hyperlink ref="A1" location="Inhalt!A1" display="zurück zum Inhalt"/>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V34"/>
  <sheetViews>
    <sheetView workbookViewId="0">
      <selection sqref="A1:V1"/>
    </sheetView>
  </sheetViews>
  <sheetFormatPr baseColWidth="10" defaultRowHeight="15"/>
  <cols>
    <col min="1" max="1" width="43.7109375" customWidth="1"/>
    <col min="2" max="2" width="24.85546875" customWidth="1"/>
    <col min="3" max="3" width="12.7109375" customWidth="1"/>
    <col min="4" max="4" width="28" customWidth="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s="39" customFormat="1" ht="16.5" customHeight="1">
      <c r="A2" s="482" t="s">
        <v>285</v>
      </c>
      <c r="B2" s="482"/>
      <c r="C2" s="482"/>
      <c r="D2" s="482"/>
      <c r="E2" s="43"/>
      <c r="F2" s="284"/>
    </row>
    <row r="3" spans="1:22" s="45" customFormat="1" ht="17.25" customHeight="1">
      <c r="A3" s="109"/>
      <c r="B3" s="646" t="s">
        <v>46</v>
      </c>
      <c r="C3" s="646"/>
      <c r="D3" s="646" t="s">
        <v>47</v>
      </c>
      <c r="E3" s="647"/>
    </row>
    <row r="4" spans="1:22" ht="17.25" customHeight="1" thickBot="1">
      <c r="A4" s="343"/>
      <c r="B4" s="315" t="s">
        <v>74</v>
      </c>
      <c r="C4" s="315" t="s">
        <v>26</v>
      </c>
      <c r="D4" s="315" t="s">
        <v>74</v>
      </c>
      <c r="E4" s="316" t="s">
        <v>26</v>
      </c>
      <c r="F4" s="47"/>
    </row>
    <row r="5" spans="1:22">
      <c r="A5" s="300" t="s">
        <v>40</v>
      </c>
      <c r="B5" s="270">
        <v>19.902577344015924</v>
      </c>
      <c r="C5" s="311">
        <v>1.0802562446326269</v>
      </c>
      <c r="D5" s="270">
        <v>23.861268170985596</v>
      </c>
      <c r="E5" s="311">
        <v>2.1423865606226311</v>
      </c>
      <c r="F5" s="47"/>
    </row>
    <row r="6" spans="1:22">
      <c r="A6" s="301" t="s">
        <v>48</v>
      </c>
      <c r="B6" s="266">
        <v>7.562250839654272</v>
      </c>
      <c r="C6" s="312">
        <v>0.70631329565597711</v>
      </c>
      <c r="D6" s="266">
        <v>8.6828907167385214</v>
      </c>
      <c r="E6" s="312">
        <v>1.3715107788736423</v>
      </c>
      <c r="F6" s="47"/>
    </row>
    <row r="7" spans="1:22">
      <c r="A7" s="300" t="s">
        <v>41</v>
      </c>
      <c r="B7" s="270">
        <v>84.450996077502879</v>
      </c>
      <c r="C7" s="311">
        <v>0.84081472987828065</v>
      </c>
      <c r="D7" s="270">
        <v>79.593953228552451</v>
      </c>
      <c r="E7" s="311">
        <v>1.7759999332656307</v>
      </c>
      <c r="F7" s="47"/>
    </row>
    <row r="8" spans="1:22">
      <c r="A8" s="301" t="s">
        <v>49</v>
      </c>
      <c r="B8" s="266">
        <v>67.121877882489528</v>
      </c>
      <c r="C8" s="312">
        <v>1.3317576626654175</v>
      </c>
      <c r="D8" s="266">
        <v>62.36628741967931</v>
      </c>
      <c r="E8" s="312">
        <v>2.459171464591003</v>
      </c>
      <c r="F8" s="47"/>
    </row>
    <row r="9" spans="1:22">
      <c r="A9" s="300" t="s">
        <v>50</v>
      </c>
      <c r="B9" s="270">
        <v>69.855835315325507</v>
      </c>
      <c r="C9" s="311">
        <v>1.2755282380773352</v>
      </c>
      <c r="D9" s="270">
        <v>66.765921806445093</v>
      </c>
      <c r="E9" s="311">
        <v>2.3341608642482843</v>
      </c>
      <c r="F9" s="47"/>
    </row>
    <row r="10" spans="1:22">
      <c r="A10" s="301" t="s">
        <v>51</v>
      </c>
      <c r="B10" s="266">
        <v>10.462417230974669</v>
      </c>
      <c r="C10" s="312">
        <v>0.79493056070056678</v>
      </c>
      <c r="D10" s="266">
        <v>18.72672436614241</v>
      </c>
      <c r="E10" s="312">
        <v>1.7852661121657527</v>
      </c>
      <c r="F10" s="47"/>
    </row>
    <row r="11" spans="1:22">
      <c r="A11" s="300" t="s">
        <v>52</v>
      </c>
      <c r="B11" s="270">
        <v>33.550790816118386</v>
      </c>
      <c r="C11" s="311">
        <v>1.3627575381923651</v>
      </c>
      <c r="D11" s="270">
        <v>26.001338937608836</v>
      </c>
      <c r="E11" s="311">
        <v>2.4577704988654698</v>
      </c>
      <c r="F11" s="47"/>
    </row>
    <row r="12" spans="1:22">
      <c r="A12" s="301" t="s">
        <v>53</v>
      </c>
      <c r="B12" s="266">
        <v>35.646368073527363</v>
      </c>
      <c r="C12" s="312">
        <v>1.3592976072803953</v>
      </c>
      <c r="D12" s="266">
        <v>32.235420513230842</v>
      </c>
      <c r="E12" s="312">
        <v>2.5301993348373486</v>
      </c>
      <c r="F12" s="47"/>
    </row>
    <row r="13" spans="1:22">
      <c r="A13" s="300" t="s">
        <v>42</v>
      </c>
      <c r="B13" s="270">
        <v>0.92378232850750286</v>
      </c>
      <c r="C13" s="311">
        <v>0.2136353953638796</v>
      </c>
      <c r="D13" s="270">
        <v>3.9016621467579276</v>
      </c>
      <c r="E13" s="311">
        <v>0.86196019550271608</v>
      </c>
      <c r="F13" s="47"/>
    </row>
    <row r="14" spans="1:22">
      <c r="A14" s="301" t="s">
        <v>43</v>
      </c>
      <c r="B14" s="266">
        <v>6.2588174477268099</v>
      </c>
      <c r="C14" s="312">
        <v>0.64870289806836723</v>
      </c>
      <c r="D14" s="266">
        <v>10.449157159918848</v>
      </c>
      <c r="E14" s="312">
        <v>1.688278288414325</v>
      </c>
      <c r="F14" s="47"/>
    </row>
    <row r="15" spans="1:22">
      <c r="A15" s="300" t="s">
        <v>44</v>
      </c>
      <c r="B15" s="270">
        <v>10.348781284790308</v>
      </c>
      <c r="C15" s="311">
        <v>0.82803851998423661</v>
      </c>
      <c r="D15" s="270">
        <v>11.817822757289189</v>
      </c>
      <c r="E15" s="311">
        <v>1.7294560585971852</v>
      </c>
      <c r="F15" s="47"/>
    </row>
    <row r="16" spans="1:22">
      <c r="A16" s="301" t="s">
        <v>45</v>
      </c>
      <c r="B16" s="266">
        <v>0.90666344388281239</v>
      </c>
      <c r="C16" s="312">
        <v>0.23084760140797342</v>
      </c>
      <c r="D16" s="266">
        <v>4.7401831717907541</v>
      </c>
      <c r="E16" s="312">
        <v>1.0316325180106278</v>
      </c>
      <c r="F16" s="47"/>
    </row>
    <row r="17" spans="1:6">
      <c r="A17" s="300" t="s">
        <v>54</v>
      </c>
      <c r="B17" s="270">
        <v>12.737161537150389</v>
      </c>
      <c r="C17" s="311">
        <v>0.7105828273787177</v>
      </c>
      <c r="D17" s="270">
        <v>20.973660575494421</v>
      </c>
      <c r="E17" s="311">
        <v>1.8101911905580292</v>
      </c>
      <c r="F17" s="47"/>
    </row>
    <row r="18" spans="1:6">
      <c r="A18" s="302" t="s">
        <v>55</v>
      </c>
      <c r="B18" s="274">
        <v>3.5194457257708955</v>
      </c>
      <c r="C18" s="313">
        <v>0.40264064786500281</v>
      </c>
      <c r="D18" s="274">
        <v>7.9439663744316507</v>
      </c>
      <c r="E18" s="313">
        <v>1.5310921496722654</v>
      </c>
      <c r="F18" s="47"/>
    </row>
    <row r="19" spans="1:6">
      <c r="A19" s="111" t="s">
        <v>56</v>
      </c>
      <c r="B19" s="111"/>
      <c r="C19" s="111"/>
      <c r="D19" s="47"/>
      <c r="E19" s="47"/>
      <c r="F19" s="47"/>
    </row>
    <row r="20" spans="1:6">
      <c r="A20" s="47"/>
      <c r="B20" s="47"/>
      <c r="C20" s="47"/>
      <c r="D20" s="47"/>
      <c r="E20" s="47"/>
      <c r="F20" s="47"/>
    </row>
    <row r="21" spans="1:6">
      <c r="A21" s="108"/>
      <c r="B21" s="47"/>
      <c r="C21" s="47"/>
      <c r="D21" s="47"/>
      <c r="E21" s="47"/>
      <c r="F21" s="47"/>
    </row>
    <row r="22" spans="1:6">
      <c r="A22" s="46"/>
      <c r="B22" s="47"/>
      <c r="C22" s="47"/>
      <c r="D22" s="47"/>
      <c r="E22" s="47"/>
      <c r="F22" s="47"/>
    </row>
    <row r="23" spans="1:6">
      <c r="A23" s="48"/>
      <c r="B23" s="112"/>
      <c r="C23" s="112"/>
      <c r="D23" s="47"/>
      <c r="E23" s="47"/>
      <c r="F23" s="47"/>
    </row>
    <row r="24" spans="1:6">
      <c r="A24" s="46"/>
      <c r="B24" s="47"/>
      <c r="C24" s="47"/>
      <c r="D24" s="47"/>
      <c r="E24" s="47"/>
      <c r="F24" s="47"/>
    </row>
    <row r="25" spans="1:6">
      <c r="A25" s="50"/>
      <c r="B25" s="47"/>
      <c r="C25" s="47"/>
      <c r="D25" s="47"/>
      <c r="E25" s="47"/>
      <c r="F25" s="47"/>
    </row>
    <row r="26" spans="1:6">
      <c r="A26" s="310"/>
      <c r="B26" s="47"/>
      <c r="C26" s="47"/>
      <c r="D26" s="47"/>
      <c r="E26" s="47"/>
      <c r="F26" s="47"/>
    </row>
    <row r="27" spans="1:6">
      <c r="A27" s="310"/>
      <c r="B27" s="47"/>
      <c r="C27" s="47"/>
      <c r="D27" s="47"/>
      <c r="E27" s="47"/>
      <c r="F27" s="47"/>
    </row>
    <row r="28" spans="1:6">
      <c r="A28" s="44"/>
    </row>
    <row r="29" spans="1:6">
      <c r="A29" s="44"/>
    </row>
    <row r="30" spans="1:6">
      <c r="A30" s="44"/>
    </row>
    <row r="31" spans="1:6">
      <c r="A31" s="44"/>
    </row>
    <row r="32" spans="1:6">
      <c r="D32" s="35"/>
      <c r="E32" s="35"/>
    </row>
    <row r="33" spans="4:5">
      <c r="D33" s="47"/>
      <c r="E33" s="47"/>
    </row>
    <row r="34" spans="4:5">
      <c r="D34" s="49"/>
      <c r="E34" s="49"/>
    </row>
  </sheetData>
  <mergeCells count="3">
    <mergeCell ref="A1:V1"/>
    <mergeCell ref="B3:C3"/>
    <mergeCell ref="D3:E3"/>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workbookViewId="0">
      <selection activeCell="F26" sqref="F26"/>
    </sheetView>
  </sheetViews>
  <sheetFormatPr baseColWidth="10" defaultRowHeight="15"/>
  <sheetData>
    <row r="2" spans="1:8">
      <c r="A2" s="640" t="s">
        <v>276</v>
      </c>
      <c r="B2" s="641"/>
      <c r="C2" s="641"/>
      <c r="D2" s="641"/>
      <c r="E2" s="641"/>
      <c r="F2" s="641"/>
      <c r="G2" s="641"/>
      <c r="H2" s="641"/>
    </row>
    <row r="3" spans="1:8">
      <c r="A3" s="109"/>
      <c r="B3" s="637" t="s">
        <v>66</v>
      </c>
      <c r="C3" s="637"/>
      <c r="D3" s="637" t="s">
        <v>67</v>
      </c>
      <c r="E3" s="637"/>
      <c r="F3" s="642" t="s">
        <v>64</v>
      </c>
      <c r="G3" s="642"/>
      <c r="H3" s="115"/>
    </row>
    <row r="4" spans="1:8">
      <c r="A4" s="643" t="s">
        <v>69</v>
      </c>
      <c r="B4" s="645" t="s">
        <v>68</v>
      </c>
      <c r="C4" s="646"/>
      <c r="D4" s="646"/>
      <c r="E4" s="646"/>
      <c r="F4" s="646"/>
      <c r="G4" s="646"/>
      <c r="H4" s="647"/>
    </row>
    <row r="5" spans="1:8" ht="15.75" thickBot="1">
      <c r="A5" s="644"/>
      <c r="B5" s="80" t="s">
        <v>74</v>
      </c>
      <c r="C5" s="77" t="s">
        <v>26</v>
      </c>
      <c r="D5" s="77" t="s">
        <v>74</v>
      </c>
      <c r="E5" s="77" t="s">
        <v>26</v>
      </c>
      <c r="F5" s="78" t="s">
        <v>74</v>
      </c>
      <c r="G5" s="77" t="s">
        <v>26</v>
      </c>
      <c r="H5" s="79" t="s">
        <v>27</v>
      </c>
    </row>
    <row r="6" spans="1:8">
      <c r="A6" s="70" t="s">
        <v>70</v>
      </c>
      <c r="B6" s="69">
        <v>92.24504087853677</v>
      </c>
      <c r="C6" s="75">
        <v>0.61047677849959125</v>
      </c>
      <c r="D6" s="67">
        <v>6.8969437457349709</v>
      </c>
      <c r="E6" s="203">
        <v>0.57127466211970668</v>
      </c>
      <c r="F6" s="69">
        <v>0.85801537572824971</v>
      </c>
      <c r="G6" s="66">
        <v>0.23595958915895066</v>
      </c>
      <c r="H6" s="69">
        <v>4810</v>
      </c>
    </row>
    <row r="7" spans="1:8">
      <c r="A7" s="33" t="s">
        <v>71</v>
      </c>
      <c r="B7" s="34">
        <v>7.4615173091581291</v>
      </c>
      <c r="C7" s="38">
        <v>1.3577085578877233</v>
      </c>
      <c r="D7" s="36">
        <v>90.721164841579522</v>
      </c>
      <c r="E7" s="204">
        <v>1.5551545574095451</v>
      </c>
      <c r="F7" s="34">
        <v>1.8173178492623521</v>
      </c>
      <c r="G7" s="65">
        <v>0.80356906991356247</v>
      </c>
      <c r="H7" s="34">
        <v>623</v>
      </c>
    </row>
    <row r="8" spans="1:8">
      <c r="A8" s="31" t="s">
        <v>65</v>
      </c>
      <c r="B8" s="32">
        <v>65.386159767056654</v>
      </c>
      <c r="C8" s="37">
        <v>2.7686672051967416</v>
      </c>
      <c r="D8" s="64">
        <v>33.459769118556906</v>
      </c>
      <c r="E8" s="205">
        <v>2.7666717044753533</v>
      </c>
      <c r="F8" s="32">
        <v>1.1540711143864471</v>
      </c>
      <c r="G8" s="63">
        <v>0.39498365066843483</v>
      </c>
      <c r="H8" s="32">
        <v>584</v>
      </c>
    </row>
    <row r="9" spans="1:8" ht="15.75" thickBot="1">
      <c r="A9" s="62" t="s">
        <v>64</v>
      </c>
      <c r="B9" s="61">
        <v>51.890984231677585</v>
      </c>
      <c r="C9" s="76">
        <v>5.15783471994395</v>
      </c>
      <c r="D9" s="59">
        <v>29.782694031572028</v>
      </c>
      <c r="E9" s="59">
        <v>4.9125589035655421</v>
      </c>
      <c r="F9" s="61">
        <v>18.326321736750394</v>
      </c>
      <c r="G9" s="58">
        <v>3.9927770564058767</v>
      </c>
      <c r="H9" s="61">
        <v>198</v>
      </c>
    </row>
    <row r="10" spans="1:8">
      <c r="A10" s="636" t="s">
        <v>72</v>
      </c>
      <c r="B10" s="636"/>
      <c r="C10" s="636"/>
      <c r="D10" s="636"/>
      <c r="E10" s="636"/>
      <c r="F10" s="110"/>
    </row>
    <row r="11" spans="1:8">
      <c r="A11" s="110" t="s">
        <v>208</v>
      </c>
      <c r="B11" s="110"/>
      <c r="C11" s="110"/>
      <c r="D11" s="110"/>
      <c r="E11" s="110"/>
      <c r="F11" s="110"/>
    </row>
    <row r="12" spans="1:8">
      <c r="A12" s="110" t="s">
        <v>209</v>
      </c>
      <c r="B12" s="110"/>
      <c r="C12" s="110"/>
      <c r="D12" s="110"/>
      <c r="E12" s="110"/>
      <c r="F12" s="110"/>
    </row>
  </sheetData>
  <mergeCells count="7">
    <mergeCell ref="A10:E10"/>
    <mergeCell ref="A2:H2"/>
    <mergeCell ref="B3:C3"/>
    <mergeCell ref="D3:E3"/>
    <mergeCell ref="F3:G3"/>
    <mergeCell ref="A4:A5"/>
    <mergeCell ref="B4:H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V53"/>
  <sheetViews>
    <sheetView zoomScaleNormal="100" workbookViewId="0">
      <selection activeCell="A55" sqref="A55"/>
    </sheetView>
  </sheetViews>
  <sheetFormatPr baseColWidth="10" defaultColWidth="12.5703125" defaultRowHeight="14.25"/>
  <cols>
    <col min="1" max="1" width="24.28515625" style="81" customWidth="1"/>
    <col min="2" max="2" width="17.140625" style="81" customWidth="1"/>
    <col min="3" max="3" width="12.85546875" style="81" customWidth="1"/>
    <col min="4" max="4" width="23.5703125" style="81" customWidth="1"/>
    <col min="5" max="5" width="12.85546875" style="81" customWidth="1"/>
    <col min="6" max="6" width="23.85546875" style="81" customWidth="1"/>
    <col min="7" max="16384" width="12.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5" customHeight="1">
      <c r="A2" s="116" t="s">
        <v>277</v>
      </c>
      <c r="B2" s="117"/>
      <c r="C2" s="117"/>
      <c r="D2" s="118"/>
      <c r="E2" s="118"/>
      <c r="F2" s="118"/>
      <c r="G2" s="118"/>
      <c r="H2" s="118"/>
      <c r="I2" s="118"/>
      <c r="J2" s="118"/>
    </row>
    <row r="3" spans="1:22" ht="48.75" customHeight="1">
      <c r="A3" s="649" t="s">
        <v>98</v>
      </c>
      <c r="B3" s="150" t="s">
        <v>190</v>
      </c>
      <c r="C3" s="651" t="s">
        <v>191</v>
      </c>
      <c r="D3" s="651"/>
      <c r="E3" s="651" t="s">
        <v>178</v>
      </c>
      <c r="F3" s="651"/>
    </row>
    <row r="4" spans="1:22" ht="22.5" customHeight="1">
      <c r="A4" s="649"/>
      <c r="B4" s="652" t="s">
        <v>107</v>
      </c>
      <c r="C4" s="652" t="s">
        <v>107</v>
      </c>
      <c r="D4" s="152" t="s">
        <v>156</v>
      </c>
      <c r="E4" s="652" t="s">
        <v>107</v>
      </c>
      <c r="F4" s="152" t="s">
        <v>156</v>
      </c>
    </row>
    <row r="5" spans="1:22" ht="15" customHeight="1" thickBot="1">
      <c r="A5" s="650"/>
      <c r="B5" s="653"/>
      <c r="C5" s="653"/>
      <c r="D5" s="153" t="s">
        <v>108</v>
      </c>
      <c r="E5" s="653"/>
      <c r="F5" s="153" t="s">
        <v>108</v>
      </c>
    </row>
    <row r="6" spans="1:22" s="95" customFormat="1" ht="15.75" customHeight="1">
      <c r="A6" s="250" t="s">
        <v>7</v>
      </c>
      <c r="B6" s="399">
        <v>327277</v>
      </c>
      <c r="C6" s="399">
        <v>81695</v>
      </c>
      <c r="D6" s="119">
        <f t="shared" ref="D6:D24" si="0">C6/B6*100</f>
        <v>24.962035217873542</v>
      </c>
      <c r="E6" s="399">
        <v>14770</v>
      </c>
      <c r="F6" s="119">
        <f t="shared" ref="F6:F24" si="1">E6/B6*100</f>
        <v>4.5129966358772542</v>
      </c>
      <c r="H6" s="101"/>
      <c r="I6" s="102"/>
      <c r="J6" s="102"/>
    </row>
    <row r="7" spans="1:22" s="95" customFormat="1" ht="15.75" customHeight="1">
      <c r="A7" s="251" t="s">
        <v>8</v>
      </c>
      <c r="B7" s="120">
        <v>383864</v>
      </c>
      <c r="C7" s="120">
        <v>100607</v>
      </c>
      <c r="D7" s="121">
        <f t="shared" si="0"/>
        <v>26.209021945272283</v>
      </c>
      <c r="E7" s="120">
        <v>8942</v>
      </c>
      <c r="F7" s="121">
        <f t="shared" si="1"/>
        <v>2.329470854260884</v>
      </c>
      <c r="H7" s="101"/>
      <c r="I7" s="102"/>
      <c r="J7" s="102"/>
    </row>
    <row r="8" spans="1:22" s="95" customFormat="1" ht="15">
      <c r="A8" s="252" t="s">
        <v>9</v>
      </c>
      <c r="B8" s="122">
        <v>118606</v>
      </c>
      <c r="C8" s="122">
        <v>47692</v>
      </c>
      <c r="D8" s="123">
        <f t="shared" si="0"/>
        <v>40.210444665531256</v>
      </c>
      <c r="E8" s="122">
        <v>4259</v>
      </c>
      <c r="F8" s="123">
        <f t="shared" si="1"/>
        <v>3.5908807311603126</v>
      </c>
      <c r="H8" s="101"/>
      <c r="I8" s="102"/>
      <c r="J8" s="102"/>
    </row>
    <row r="9" spans="1:22" s="95" customFormat="1" ht="15">
      <c r="A9" s="251" t="s">
        <v>10</v>
      </c>
      <c r="B9" s="120">
        <v>64231</v>
      </c>
      <c r="C9" s="120">
        <v>32907</v>
      </c>
      <c r="D9" s="121">
        <f t="shared" si="0"/>
        <v>51.232271021780761</v>
      </c>
      <c r="E9" s="120">
        <v>3622</v>
      </c>
      <c r="F9" s="121">
        <f t="shared" si="1"/>
        <v>5.6390216562096178</v>
      </c>
      <c r="H9" s="101"/>
      <c r="I9" s="102"/>
      <c r="J9" s="102"/>
    </row>
    <row r="10" spans="1:22" s="95" customFormat="1" ht="15">
      <c r="A10" s="252" t="s">
        <v>11</v>
      </c>
      <c r="B10" s="122">
        <v>20588</v>
      </c>
      <c r="C10" s="122">
        <v>4906</v>
      </c>
      <c r="D10" s="123">
        <f t="shared" si="0"/>
        <v>23.829415193316493</v>
      </c>
      <c r="E10" s="122">
        <v>945</v>
      </c>
      <c r="F10" s="123">
        <f t="shared" si="1"/>
        <v>4.5900524577423738</v>
      </c>
      <c r="H10" s="101"/>
      <c r="I10" s="102"/>
      <c r="J10" s="102"/>
    </row>
    <row r="11" spans="1:22" s="95" customFormat="1" ht="15">
      <c r="A11" s="251" t="s">
        <v>12</v>
      </c>
      <c r="B11" s="120">
        <v>61527</v>
      </c>
      <c r="C11" s="120">
        <v>26442</v>
      </c>
      <c r="D11" s="121">
        <f t="shared" si="0"/>
        <v>42.976254327368473</v>
      </c>
      <c r="E11" s="120">
        <v>2257</v>
      </c>
      <c r="F11" s="121">
        <f t="shared" si="1"/>
        <v>3.6683082224064232</v>
      </c>
      <c r="H11" s="101"/>
      <c r="I11" s="102"/>
      <c r="J11" s="102"/>
    </row>
    <row r="12" spans="1:22" s="95" customFormat="1" ht="15">
      <c r="A12" s="252" t="s">
        <v>13</v>
      </c>
      <c r="B12" s="122">
        <v>184136</v>
      </c>
      <c r="C12" s="122">
        <v>48581</v>
      </c>
      <c r="D12" s="123">
        <f t="shared" si="0"/>
        <v>26.383216752834858</v>
      </c>
      <c r="E12" s="122">
        <v>9168</v>
      </c>
      <c r="F12" s="123">
        <f t="shared" si="1"/>
        <v>4.9789286179780161</v>
      </c>
      <c r="H12" s="101"/>
      <c r="I12" s="102"/>
      <c r="J12" s="102"/>
    </row>
    <row r="13" spans="1:22" s="95" customFormat="1" ht="15">
      <c r="A13" s="251" t="s">
        <v>14</v>
      </c>
      <c r="B13" s="120">
        <v>40128</v>
      </c>
      <c r="C13" s="120">
        <v>19327</v>
      </c>
      <c r="D13" s="121">
        <f t="shared" si="0"/>
        <v>48.163377192982452</v>
      </c>
      <c r="E13" s="120">
        <v>3498</v>
      </c>
      <c r="F13" s="121">
        <f t="shared" si="1"/>
        <v>8.7171052631578938</v>
      </c>
      <c r="H13" s="101"/>
      <c r="I13" s="102"/>
      <c r="J13" s="102"/>
    </row>
    <row r="14" spans="1:22" s="95" customFormat="1" ht="15">
      <c r="A14" s="252" t="s">
        <v>15</v>
      </c>
      <c r="B14" s="122">
        <v>224222</v>
      </c>
      <c r="C14" s="122">
        <v>56239</v>
      </c>
      <c r="D14" s="123">
        <f t="shared" si="0"/>
        <v>25.081838535023326</v>
      </c>
      <c r="E14" s="122">
        <v>15772</v>
      </c>
      <c r="F14" s="123">
        <f t="shared" si="1"/>
        <v>7.0341001329039976</v>
      </c>
      <c r="H14" s="101"/>
      <c r="I14" s="102"/>
      <c r="J14" s="102"/>
    </row>
    <row r="15" spans="1:22" s="95" customFormat="1" ht="15">
      <c r="A15" s="251" t="s">
        <v>16</v>
      </c>
      <c r="B15" s="120">
        <v>521540</v>
      </c>
      <c r="C15" s="120">
        <v>98458</v>
      </c>
      <c r="D15" s="121">
        <f t="shared" si="0"/>
        <v>18.878321892855773</v>
      </c>
      <c r="E15" s="120">
        <v>48713</v>
      </c>
      <c r="F15" s="121">
        <f t="shared" si="1"/>
        <v>9.3402231851823441</v>
      </c>
      <c r="H15" s="101"/>
      <c r="I15" s="102"/>
      <c r="J15" s="102"/>
    </row>
    <row r="16" spans="1:22" s="95" customFormat="1" ht="15">
      <c r="A16" s="252" t="s">
        <v>17</v>
      </c>
      <c r="B16" s="122">
        <v>114872</v>
      </c>
      <c r="C16" s="122">
        <v>32979</v>
      </c>
      <c r="D16" s="123">
        <f t="shared" si="0"/>
        <v>28.709346054739189</v>
      </c>
      <c r="E16" s="122">
        <v>2954</v>
      </c>
      <c r="F16" s="123">
        <f t="shared" si="1"/>
        <v>2.571557907932307</v>
      </c>
      <c r="H16" s="101"/>
      <c r="I16" s="102"/>
      <c r="J16" s="102"/>
    </row>
    <row r="17" spans="1:10" s="95" customFormat="1" ht="15">
      <c r="A17" s="251" t="s">
        <v>18</v>
      </c>
      <c r="B17" s="120">
        <v>24800</v>
      </c>
      <c r="C17" s="120">
        <v>6800</v>
      </c>
      <c r="D17" s="121">
        <f t="shared" si="0"/>
        <v>27.419354838709676</v>
      </c>
      <c r="E17" s="120">
        <v>615</v>
      </c>
      <c r="F17" s="121">
        <f t="shared" si="1"/>
        <v>2.4798387096774195</v>
      </c>
      <c r="H17" s="101"/>
      <c r="I17" s="102"/>
      <c r="J17" s="102"/>
    </row>
    <row r="18" spans="1:10" s="95" customFormat="1" ht="15">
      <c r="A18" s="252" t="s">
        <v>19</v>
      </c>
      <c r="B18" s="122">
        <v>111326</v>
      </c>
      <c r="C18" s="122">
        <v>50905</v>
      </c>
      <c r="D18" s="123">
        <f t="shared" si="0"/>
        <v>45.726065788764529</v>
      </c>
      <c r="E18" s="122">
        <v>7281</v>
      </c>
      <c r="F18" s="123">
        <f t="shared" si="1"/>
        <v>6.5402511542676471</v>
      </c>
      <c r="H18" s="101"/>
      <c r="I18" s="102"/>
      <c r="J18" s="102"/>
    </row>
    <row r="19" spans="1:10" s="95" customFormat="1" ht="15">
      <c r="A19" s="251" t="s">
        <v>20</v>
      </c>
      <c r="B19" s="120">
        <v>54125</v>
      </c>
      <c r="C19" s="120">
        <v>30779</v>
      </c>
      <c r="D19" s="121">
        <f t="shared" si="0"/>
        <v>56.866512702078523</v>
      </c>
      <c r="E19" s="120">
        <v>709</v>
      </c>
      <c r="F19" s="121">
        <f t="shared" si="1"/>
        <v>1.3099307159353348</v>
      </c>
      <c r="H19" s="101"/>
      <c r="I19" s="102"/>
      <c r="J19" s="102"/>
    </row>
    <row r="20" spans="1:10" s="95" customFormat="1" ht="15">
      <c r="A20" s="252" t="s">
        <v>21</v>
      </c>
      <c r="B20" s="122">
        <v>77286</v>
      </c>
      <c r="C20" s="122">
        <v>20448</v>
      </c>
      <c r="D20" s="123">
        <f t="shared" si="0"/>
        <v>26.457573169784954</v>
      </c>
      <c r="E20" s="122">
        <v>6412</v>
      </c>
      <c r="F20" s="123">
        <f t="shared" si="1"/>
        <v>8.2964573143907057</v>
      </c>
      <c r="H20" s="101"/>
      <c r="I20" s="102"/>
      <c r="J20" s="102"/>
    </row>
    <row r="21" spans="1:10" s="95" customFormat="1" ht="15.75" thickBot="1">
      <c r="A21" s="253" t="s">
        <v>22</v>
      </c>
      <c r="B21" s="124">
        <v>54475</v>
      </c>
      <c r="C21" s="124">
        <v>28662</v>
      </c>
      <c r="D21" s="125">
        <f t="shared" si="0"/>
        <v>52.614960991280398</v>
      </c>
      <c r="E21" s="124">
        <v>1083</v>
      </c>
      <c r="F21" s="125">
        <f t="shared" si="1"/>
        <v>1.9880679210647085</v>
      </c>
      <c r="H21" s="101"/>
      <c r="I21" s="102"/>
      <c r="J21" s="102"/>
    </row>
    <row r="22" spans="1:10" s="95" customFormat="1" ht="15">
      <c r="A22" s="254" t="s">
        <v>110</v>
      </c>
      <c r="B22" s="126">
        <f t="shared" ref="B22:C22" si="2">SUM(B6:B7,B10,B11,B12,B14,B15,B16,B17,B20)</f>
        <v>1940112</v>
      </c>
      <c r="C22" s="126">
        <f t="shared" si="2"/>
        <v>477155</v>
      </c>
      <c r="D22" s="127">
        <f t="shared" si="0"/>
        <v>24.594198685436716</v>
      </c>
      <c r="E22" s="126">
        <f>SUM(E6:E7,E10,E11,E12,E14,E15,E16,E17,E20)</f>
        <v>110548</v>
      </c>
      <c r="F22" s="127">
        <f t="shared" si="1"/>
        <v>5.6980215575183291</v>
      </c>
      <c r="H22" s="101"/>
      <c r="I22" s="102"/>
      <c r="J22" s="102"/>
    </row>
    <row r="23" spans="1:10" s="95" customFormat="1" ht="15">
      <c r="A23" s="255" t="s">
        <v>111</v>
      </c>
      <c r="B23" s="129">
        <f t="shared" ref="B23:C23" si="3">SUM(B8,B9,B13,B18,B19,B21)</f>
        <v>442891</v>
      </c>
      <c r="C23" s="129">
        <f t="shared" si="3"/>
        <v>210272</v>
      </c>
      <c r="D23" s="130">
        <f t="shared" si="0"/>
        <v>47.477144489276142</v>
      </c>
      <c r="E23" s="129">
        <f>SUM(E8,E9,E13,E18,E19,E21)</f>
        <v>20452</v>
      </c>
      <c r="F23" s="130">
        <f t="shared" si="1"/>
        <v>4.6178405070322048</v>
      </c>
      <c r="H23" s="101"/>
      <c r="I23" s="102"/>
      <c r="J23" s="102"/>
    </row>
    <row r="24" spans="1:10" s="95" customFormat="1" ht="15.75" thickBot="1">
      <c r="A24" s="256" t="s">
        <v>1</v>
      </c>
      <c r="B24" s="132">
        <f t="shared" ref="B24:C24" si="4">SUM(B6:B21)</f>
        <v>2383003</v>
      </c>
      <c r="C24" s="132">
        <f t="shared" si="4"/>
        <v>687427</v>
      </c>
      <c r="D24" s="133">
        <f t="shared" si="0"/>
        <v>28.847089155993512</v>
      </c>
      <c r="E24" s="132">
        <f>SUM(E6:E21)</f>
        <v>131000</v>
      </c>
      <c r="F24" s="133">
        <f t="shared" si="1"/>
        <v>5.4972654251799096</v>
      </c>
      <c r="H24" s="101"/>
      <c r="I24" s="102"/>
      <c r="J24" s="102"/>
    </row>
    <row r="25" spans="1:10" ht="15" customHeight="1">
      <c r="A25" s="648" t="s">
        <v>112</v>
      </c>
      <c r="B25" s="648"/>
      <c r="C25" s="648"/>
      <c r="D25" s="648"/>
      <c r="E25" s="648"/>
      <c r="F25" s="648"/>
    </row>
    <row r="26" spans="1:10" ht="15" customHeight="1">
      <c r="A26" s="135" t="s">
        <v>192</v>
      </c>
      <c r="B26" s="136"/>
      <c r="C26" s="136"/>
      <c r="D26" s="136"/>
      <c r="E26" s="137"/>
      <c r="F26" s="137"/>
    </row>
    <row r="27" spans="1:10" ht="32.25" customHeight="1">
      <c r="A27" s="648" t="s">
        <v>113</v>
      </c>
      <c r="B27" s="648"/>
      <c r="C27" s="648"/>
      <c r="D27" s="648"/>
      <c r="E27" s="648"/>
      <c r="F27" s="648"/>
    </row>
    <row r="28" spans="1:10" ht="15">
      <c r="A28" s="299"/>
      <c r="B28" s="299"/>
      <c r="C28" s="299"/>
      <c r="D28" s="299"/>
      <c r="E28" s="299"/>
    </row>
    <row r="29" spans="1:10" ht="30" customHeight="1">
      <c r="A29" s="752" t="s">
        <v>291</v>
      </c>
      <c r="B29" s="752"/>
      <c r="C29" s="752"/>
      <c r="D29" s="770"/>
      <c r="E29" s="770"/>
    </row>
    <row r="30" spans="1:10" ht="15">
      <c r="A30" s="772" t="s">
        <v>98</v>
      </c>
      <c r="B30" s="772" t="s">
        <v>287</v>
      </c>
      <c r="C30" s="772"/>
      <c r="D30" s="769"/>
      <c r="E30" s="769"/>
    </row>
    <row r="31" spans="1:10" ht="15">
      <c r="A31" s="772"/>
      <c r="B31" s="774" t="s">
        <v>74</v>
      </c>
      <c r="C31" s="774" t="s">
        <v>26</v>
      </c>
      <c r="D31" s="768"/>
      <c r="E31" s="768"/>
    </row>
    <row r="32" spans="1:10" ht="15.75" thickBot="1">
      <c r="A32" s="773"/>
      <c r="B32" s="775" t="s">
        <v>108</v>
      </c>
      <c r="C32" s="776"/>
    </row>
    <row r="33" spans="1:3">
      <c r="A33" s="778" t="s">
        <v>7</v>
      </c>
      <c r="B33" s="754">
        <v>42.7</v>
      </c>
      <c r="C33" s="753">
        <v>2.65</v>
      </c>
    </row>
    <row r="34" spans="1:3">
      <c r="A34" s="779" t="s">
        <v>8</v>
      </c>
      <c r="B34" s="757">
        <v>43.1</v>
      </c>
      <c r="C34" s="756">
        <v>2.15</v>
      </c>
    </row>
    <row r="35" spans="1:3">
      <c r="A35" s="780" t="s">
        <v>9</v>
      </c>
      <c r="B35" s="754">
        <v>60.800000000000004</v>
      </c>
      <c r="C35" s="753">
        <v>3.5300000000000002</v>
      </c>
    </row>
    <row r="36" spans="1:3">
      <c r="A36" s="779" t="s">
        <v>10</v>
      </c>
      <c r="B36" s="757">
        <v>64.3</v>
      </c>
      <c r="C36" s="756">
        <v>2.67</v>
      </c>
    </row>
    <row r="37" spans="1:3">
      <c r="A37" s="780" t="s">
        <v>11</v>
      </c>
      <c r="B37" s="754">
        <v>48.1</v>
      </c>
      <c r="C37" s="753">
        <v>2.69</v>
      </c>
    </row>
    <row r="38" spans="1:3">
      <c r="A38" s="779" t="s">
        <v>12</v>
      </c>
      <c r="B38" s="757">
        <v>57.5</v>
      </c>
      <c r="C38" s="756">
        <v>2.44</v>
      </c>
    </row>
    <row r="39" spans="1:3">
      <c r="A39" s="780" t="s">
        <v>13</v>
      </c>
      <c r="B39" s="754">
        <v>48.400000000000006</v>
      </c>
      <c r="C39" s="753">
        <v>2.48</v>
      </c>
    </row>
    <row r="40" spans="1:3">
      <c r="A40" s="779" t="s">
        <v>14</v>
      </c>
      <c r="B40" s="757">
        <v>62.6</v>
      </c>
      <c r="C40" s="756">
        <v>3.09</v>
      </c>
    </row>
    <row r="41" spans="1:3">
      <c r="A41" s="780" t="s">
        <v>15</v>
      </c>
      <c r="B41" s="754">
        <v>47.300000000000004</v>
      </c>
      <c r="C41" s="753">
        <v>2.35</v>
      </c>
    </row>
    <row r="42" spans="1:3">
      <c r="A42" s="779" t="s">
        <v>16</v>
      </c>
      <c r="B42" s="757">
        <v>48.1</v>
      </c>
      <c r="C42" s="756">
        <v>2.17</v>
      </c>
    </row>
    <row r="43" spans="1:3">
      <c r="A43" s="780" t="s">
        <v>17</v>
      </c>
      <c r="B43" s="754">
        <v>49.300000000000004</v>
      </c>
      <c r="C43" s="753">
        <v>2.44</v>
      </c>
    </row>
    <row r="44" spans="1:3">
      <c r="A44" s="779" t="s">
        <v>18</v>
      </c>
      <c r="B44" s="757">
        <v>49.6</v>
      </c>
      <c r="C44" s="756">
        <v>2.79</v>
      </c>
    </row>
    <row r="45" spans="1:3">
      <c r="A45" s="780" t="s">
        <v>19</v>
      </c>
      <c r="B45" s="754">
        <v>58.900000000000006</v>
      </c>
      <c r="C45" s="753">
        <v>2.7</v>
      </c>
    </row>
    <row r="46" spans="1:3">
      <c r="A46" s="779" t="s">
        <v>20</v>
      </c>
      <c r="B46" s="757">
        <v>64.400000000000006</v>
      </c>
      <c r="C46" s="756">
        <v>3</v>
      </c>
    </row>
    <row r="47" spans="1:3">
      <c r="A47" s="780" t="s">
        <v>21</v>
      </c>
      <c r="B47" s="754">
        <v>50.6</v>
      </c>
      <c r="C47" s="753">
        <v>2.36</v>
      </c>
    </row>
    <row r="48" spans="1:3" ht="15" thickBot="1">
      <c r="A48" s="779" t="s">
        <v>22</v>
      </c>
      <c r="B48" s="757">
        <v>61.1</v>
      </c>
      <c r="C48" s="756">
        <v>2.66</v>
      </c>
    </row>
    <row r="49" spans="1:3">
      <c r="A49" s="781" t="s">
        <v>110</v>
      </c>
      <c r="B49" s="760">
        <v>46.6</v>
      </c>
      <c r="C49" s="759">
        <v>0.96</v>
      </c>
    </row>
    <row r="50" spans="1:3">
      <c r="A50" s="782" t="s">
        <v>111</v>
      </c>
      <c r="B50" s="763">
        <v>61.5</v>
      </c>
      <c r="C50" s="762">
        <v>1.36</v>
      </c>
    </row>
    <row r="51" spans="1:3" ht="15" thickBot="1">
      <c r="A51" s="783" t="s">
        <v>1</v>
      </c>
      <c r="B51" s="766">
        <v>49.400000000000006</v>
      </c>
      <c r="C51" s="765">
        <v>0.83000000000000007</v>
      </c>
    </row>
    <row r="52" spans="1:3" ht="21.75" customHeight="1">
      <c r="A52" s="777" t="s">
        <v>292</v>
      </c>
      <c r="B52" s="777"/>
      <c r="C52" s="777"/>
    </row>
    <row r="53" spans="1:3" ht="21.75" customHeight="1">
      <c r="A53" s="784" t="s">
        <v>289</v>
      </c>
      <c r="B53" s="784"/>
      <c r="C53" s="784"/>
    </row>
  </sheetData>
  <mergeCells count="15">
    <mergeCell ref="A53:C53"/>
    <mergeCell ref="A52:C52"/>
    <mergeCell ref="A30:A32"/>
    <mergeCell ref="B30:C30"/>
    <mergeCell ref="B32:C32"/>
    <mergeCell ref="A29:C29"/>
    <mergeCell ref="A1:V1"/>
    <mergeCell ref="A25:F25"/>
    <mergeCell ref="A27:F27"/>
    <mergeCell ref="A3:A5"/>
    <mergeCell ref="C3:D3"/>
    <mergeCell ref="E3:F3"/>
    <mergeCell ref="B4:B5"/>
    <mergeCell ref="C4:C5"/>
    <mergeCell ref="E4:E5"/>
  </mergeCells>
  <hyperlinks>
    <hyperlink ref="A1" location="Inhalt!A1" display="zurück zum Inhalt"/>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V53"/>
  <sheetViews>
    <sheetView zoomScaleNormal="100" workbookViewId="0">
      <selection activeCell="A57" sqref="A57"/>
    </sheetView>
  </sheetViews>
  <sheetFormatPr baseColWidth="10" defaultColWidth="12.5703125" defaultRowHeight="14.25"/>
  <cols>
    <col min="1" max="1" width="27.28515625" style="81" customWidth="1"/>
    <col min="2" max="2" width="13.28515625" style="81" customWidth="1"/>
    <col min="3" max="3" width="11.7109375" style="81" customWidth="1"/>
    <col min="4" max="5" width="22" style="81" customWidth="1"/>
    <col min="6" max="6" width="22.42578125" style="81" customWidth="1"/>
    <col min="7" max="7" width="12.5703125" style="81"/>
    <col min="8" max="8" width="24.7109375" style="81" customWidth="1"/>
    <col min="9" max="16384" width="12.57031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5">
      <c r="A2" s="116" t="s">
        <v>278</v>
      </c>
      <c r="B2" s="117"/>
      <c r="C2" s="117"/>
      <c r="D2" s="118"/>
      <c r="E2" s="118"/>
      <c r="F2" s="118"/>
      <c r="G2" s="118"/>
      <c r="H2" s="118"/>
      <c r="I2" s="118"/>
      <c r="J2" s="118"/>
      <c r="K2" s="138"/>
    </row>
    <row r="3" spans="1:22" ht="60.75" customHeight="1">
      <c r="A3" s="649" t="s">
        <v>98</v>
      </c>
      <c r="B3" s="149" t="s">
        <v>193</v>
      </c>
      <c r="C3" s="651" t="s">
        <v>194</v>
      </c>
      <c r="D3" s="651"/>
      <c r="E3" s="651" t="s">
        <v>195</v>
      </c>
      <c r="F3" s="651"/>
      <c r="G3" s="651" t="s">
        <v>206</v>
      </c>
      <c r="H3" s="651"/>
      <c r="I3" s="118"/>
      <c r="J3" s="118"/>
      <c r="K3" s="138"/>
    </row>
    <row r="4" spans="1:22" s="100" customFormat="1" ht="18" customHeight="1">
      <c r="A4" s="649"/>
      <c r="B4" s="652" t="s">
        <v>107</v>
      </c>
      <c r="C4" s="652" t="s">
        <v>107</v>
      </c>
      <c r="D4" s="152" t="s">
        <v>156</v>
      </c>
      <c r="E4" s="652" t="s">
        <v>107</v>
      </c>
      <c r="F4" s="152" t="s">
        <v>156</v>
      </c>
      <c r="G4" s="652" t="s">
        <v>107</v>
      </c>
      <c r="H4" s="152" t="s">
        <v>156</v>
      </c>
      <c r="I4" s="140"/>
      <c r="J4" s="140"/>
      <c r="K4" s="139"/>
    </row>
    <row r="5" spans="1:22" ht="15.75" customHeight="1" thickBot="1">
      <c r="A5" s="650"/>
      <c r="B5" s="653"/>
      <c r="C5" s="653"/>
      <c r="D5" s="153" t="s">
        <v>108</v>
      </c>
      <c r="E5" s="653"/>
      <c r="F5" s="153" t="s">
        <v>108</v>
      </c>
      <c r="G5" s="653"/>
      <c r="H5" s="153" t="s">
        <v>108</v>
      </c>
      <c r="I5" s="118"/>
      <c r="J5" s="118"/>
      <c r="K5" s="138"/>
    </row>
    <row r="6" spans="1:22" s="95" customFormat="1" ht="15.75" customHeight="1">
      <c r="A6" s="222" t="s">
        <v>7</v>
      </c>
      <c r="B6" s="221">
        <v>309532</v>
      </c>
      <c r="C6" s="221">
        <v>291198</v>
      </c>
      <c r="D6" s="141">
        <v>94.076864427587452</v>
      </c>
      <c r="E6" s="221">
        <v>1224</v>
      </c>
      <c r="F6" s="141">
        <v>0.39543569000943357</v>
      </c>
      <c r="G6" s="221">
        <v>3595</v>
      </c>
      <c r="H6" s="141">
        <v>1.1614308052156157</v>
      </c>
      <c r="I6" s="116"/>
      <c r="J6" s="116"/>
    </row>
    <row r="7" spans="1:22" s="95" customFormat="1" ht="15">
      <c r="A7" s="223" t="s">
        <v>8</v>
      </c>
      <c r="B7" s="198">
        <v>361820</v>
      </c>
      <c r="C7" s="198">
        <v>332998</v>
      </c>
      <c r="D7" s="142">
        <v>92.034160632358635</v>
      </c>
      <c r="E7" s="198">
        <v>1659</v>
      </c>
      <c r="F7" s="142">
        <v>0.45851528384279472</v>
      </c>
      <c r="G7" s="198">
        <v>0</v>
      </c>
      <c r="H7" s="142">
        <v>0</v>
      </c>
      <c r="I7" s="116"/>
      <c r="J7" s="116"/>
    </row>
    <row r="8" spans="1:22" s="95" customFormat="1" ht="15">
      <c r="A8" s="224" t="s">
        <v>9</v>
      </c>
      <c r="B8" s="197">
        <v>109384</v>
      </c>
      <c r="C8" s="197">
        <v>99449</v>
      </c>
      <c r="D8" s="143">
        <v>90.917318803481322</v>
      </c>
      <c r="E8" s="197">
        <v>1453</v>
      </c>
      <c r="F8" s="143">
        <v>1.3283478388064069</v>
      </c>
      <c r="G8" s="197">
        <v>0</v>
      </c>
      <c r="H8" s="143">
        <v>0</v>
      </c>
      <c r="I8" s="116"/>
      <c r="J8" s="116"/>
    </row>
    <row r="9" spans="1:22" s="95" customFormat="1" ht="15">
      <c r="A9" s="223" t="s">
        <v>10</v>
      </c>
      <c r="B9" s="198">
        <v>66368</v>
      </c>
      <c r="C9" s="198">
        <v>62554</v>
      </c>
      <c r="D9" s="142">
        <v>94.253254580520732</v>
      </c>
      <c r="E9" s="198">
        <v>434</v>
      </c>
      <c r="F9" s="142">
        <v>0.65392960462873673</v>
      </c>
      <c r="G9" s="198">
        <v>0</v>
      </c>
      <c r="H9" s="142">
        <v>0</v>
      </c>
      <c r="I9" s="116"/>
      <c r="J9" s="116"/>
    </row>
    <row r="10" spans="1:22" s="95" customFormat="1" ht="15">
      <c r="A10" s="224" t="s">
        <v>11</v>
      </c>
      <c r="B10" s="197">
        <v>18981</v>
      </c>
      <c r="C10" s="197">
        <v>16292</v>
      </c>
      <c r="D10" s="143">
        <v>85.833201622675304</v>
      </c>
      <c r="E10" s="197">
        <v>135</v>
      </c>
      <c r="F10" s="143">
        <v>0.71123755334281646</v>
      </c>
      <c r="G10" s="197">
        <v>6</v>
      </c>
      <c r="H10" s="143">
        <v>3.1610557926347399E-2</v>
      </c>
      <c r="I10" s="116"/>
      <c r="J10" s="116"/>
    </row>
    <row r="11" spans="1:22" s="95" customFormat="1" ht="15">
      <c r="A11" s="223" t="s">
        <v>12</v>
      </c>
      <c r="B11" s="198">
        <v>55110</v>
      </c>
      <c r="C11" s="198">
        <v>48859</v>
      </c>
      <c r="D11" s="142">
        <v>88.657230992560329</v>
      </c>
      <c r="E11" s="198">
        <v>682</v>
      </c>
      <c r="F11" s="142">
        <v>1.2375249500998005</v>
      </c>
      <c r="G11" s="198">
        <v>3063</v>
      </c>
      <c r="H11" s="142">
        <v>5.5579749591725642</v>
      </c>
      <c r="I11" s="116"/>
      <c r="J11" s="116"/>
    </row>
    <row r="12" spans="1:22" s="95" customFormat="1" ht="15">
      <c r="A12" s="224" t="s">
        <v>13</v>
      </c>
      <c r="B12" s="197">
        <v>174838</v>
      </c>
      <c r="C12" s="197">
        <v>160594</v>
      </c>
      <c r="D12" s="143">
        <v>91.853029661744017</v>
      </c>
      <c r="E12" s="197">
        <v>658</v>
      </c>
      <c r="F12" s="143">
        <v>0.37634839108203022</v>
      </c>
      <c r="G12" s="197">
        <v>60</v>
      </c>
      <c r="H12" s="143">
        <v>3.4317482469486037E-2</v>
      </c>
      <c r="I12" s="116"/>
      <c r="J12" s="116"/>
    </row>
    <row r="13" spans="1:22" s="95" customFormat="1" ht="15">
      <c r="A13" s="223" t="s">
        <v>14</v>
      </c>
      <c r="B13" s="198">
        <v>41742</v>
      </c>
      <c r="C13" s="198">
        <v>39101</v>
      </c>
      <c r="D13" s="142">
        <v>93.673039145225431</v>
      </c>
      <c r="E13" s="198">
        <v>525</v>
      </c>
      <c r="F13" s="142">
        <v>1.2577260313353458</v>
      </c>
      <c r="G13" s="198">
        <v>0</v>
      </c>
      <c r="H13" s="142">
        <v>0</v>
      </c>
      <c r="I13" s="116"/>
      <c r="J13" s="116"/>
    </row>
    <row r="14" spans="1:22" s="95" customFormat="1" ht="15">
      <c r="A14" s="224" t="s">
        <v>15</v>
      </c>
      <c r="B14" s="197">
        <v>216286</v>
      </c>
      <c r="C14" s="197">
        <v>197433</v>
      </c>
      <c r="D14" s="143">
        <v>91.28330081466207</v>
      </c>
      <c r="E14" s="197">
        <v>2739</v>
      </c>
      <c r="F14" s="143">
        <v>1.2663787762499652</v>
      </c>
      <c r="G14" s="197">
        <v>20</v>
      </c>
      <c r="H14" s="143">
        <v>9.2470155257390677E-3</v>
      </c>
      <c r="I14" s="116"/>
      <c r="J14" s="116"/>
    </row>
    <row r="15" spans="1:22" s="95" customFormat="1" ht="15">
      <c r="A15" s="223" t="s">
        <v>16</v>
      </c>
      <c r="B15" s="198">
        <v>495276</v>
      </c>
      <c r="C15" s="198">
        <v>449535</v>
      </c>
      <c r="D15" s="142">
        <v>90.764543406100842</v>
      </c>
      <c r="E15" s="198">
        <v>4951</v>
      </c>
      <c r="F15" s="142">
        <v>0.99964464258312535</v>
      </c>
      <c r="G15" s="198">
        <v>1696</v>
      </c>
      <c r="H15" s="142">
        <v>0.34243532898828127</v>
      </c>
      <c r="I15" s="116"/>
      <c r="J15" s="116"/>
    </row>
    <row r="16" spans="1:22" s="95" customFormat="1" ht="15">
      <c r="A16" s="224" t="s">
        <v>17</v>
      </c>
      <c r="B16" s="197">
        <v>110044</v>
      </c>
      <c r="C16" s="197">
        <v>104660</v>
      </c>
      <c r="D16" s="143">
        <v>95.107411580822216</v>
      </c>
      <c r="E16" s="197">
        <v>223</v>
      </c>
      <c r="F16" s="143">
        <v>0.20264621424157611</v>
      </c>
      <c r="G16" s="197">
        <v>0</v>
      </c>
      <c r="H16" s="143">
        <v>0</v>
      </c>
      <c r="I16" s="116"/>
      <c r="J16" s="116"/>
    </row>
    <row r="17" spans="1:11" s="95" customFormat="1" ht="15">
      <c r="A17" s="223" t="s">
        <v>18</v>
      </c>
      <c r="B17" s="198">
        <v>23609</v>
      </c>
      <c r="C17" s="198">
        <v>21928</v>
      </c>
      <c r="D17" s="142">
        <v>92.879833961624797</v>
      </c>
      <c r="E17" s="198">
        <v>103</v>
      </c>
      <c r="F17" s="142">
        <v>0.4362743021729002</v>
      </c>
      <c r="G17" s="198">
        <v>0</v>
      </c>
      <c r="H17" s="142">
        <v>0</v>
      </c>
      <c r="I17" s="116"/>
      <c r="J17" s="116"/>
    </row>
    <row r="18" spans="1:11" s="95" customFormat="1" ht="15">
      <c r="A18" s="224" t="s">
        <v>19</v>
      </c>
      <c r="B18" s="197">
        <v>112533</v>
      </c>
      <c r="C18" s="197">
        <v>106468</v>
      </c>
      <c r="D18" s="143">
        <v>94.610469817742342</v>
      </c>
      <c r="E18" s="197">
        <v>300</v>
      </c>
      <c r="F18" s="143">
        <v>0.26658846738290104</v>
      </c>
      <c r="G18" s="197">
        <v>0</v>
      </c>
      <c r="H18" s="143">
        <v>0</v>
      </c>
      <c r="I18" s="116"/>
      <c r="J18" s="116"/>
    </row>
    <row r="19" spans="1:11" s="95" customFormat="1" ht="15">
      <c r="A19" s="223" t="s">
        <v>20</v>
      </c>
      <c r="B19" s="198">
        <v>55201</v>
      </c>
      <c r="C19" s="198">
        <v>51512</v>
      </c>
      <c r="D19" s="142">
        <v>93.317150051629511</v>
      </c>
      <c r="E19" s="198">
        <v>111</v>
      </c>
      <c r="F19" s="142">
        <v>0.20108331370808497</v>
      </c>
      <c r="G19" s="198">
        <v>0</v>
      </c>
      <c r="H19" s="142">
        <v>0</v>
      </c>
      <c r="I19" s="116"/>
      <c r="J19" s="116"/>
    </row>
    <row r="20" spans="1:11" s="95" customFormat="1" ht="15">
      <c r="A20" s="224" t="s">
        <v>21</v>
      </c>
      <c r="B20" s="197">
        <v>75913</v>
      </c>
      <c r="C20" s="197">
        <v>68532</v>
      </c>
      <c r="D20" s="143">
        <v>90.277027650073109</v>
      </c>
      <c r="E20" s="197">
        <v>1115</v>
      </c>
      <c r="F20" s="143">
        <v>1.4687866373348437</v>
      </c>
      <c r="G20" s="197">
        <v>0</v>
      </c>
      <c r="H20" s="143">
        <v>0</v>
      </c>
      <c r="I20" s="116"/>
      <c r="J20" s="116"/>
    </row>
    <row r="21" spans="1:11" s="95" customFormat="1" ht="15.75" thickBot="1">
      <c r="A21" s="225" t="s">
        <v>22</v>
      </c>
      <c r="B21" s="199">
        <v>56486</v>
      </c>
      <c r="C21" s="199">
        <v>54123</v>
      </c>
      <c r="D21" s="144">
        <v>95.816662535849588</v>
      </c>
      <c r="E21" s="199">
        <v>18</v>
      </c>
      <c r="F21" s="144">
        <v>3.1866303154764013E-2</v>
      </c>
      <c r="G21" s="199">
        <v>0</v>
      </c>
      <c r="H21" s="144">
        <v>0</v>
      </c>
      <c r="I21" s="116"/>
      <c r="J21" s="116"/>
    </row>
    <row r="22" spans="1:11" s="95" customFormat="1" ht="15">
      <c r="A22" s="226" t="s">
        <v>110</v>
      </c>
      <c r="B22" s="200">
        <v>1841409</v>
      </c>
      <c r="C22" s="200">
        <v>1692029</v>
      </c>
      <c r="D22" s="145">
        <v>91.887733795153608</v>
      </c>
      <c r="E22" s="200">
        <v>13489</v>
      </c>
      <c r="F22" s="145">
        <v>0.73253687801026279</v>
      </c>
      <c r="G22" s="200">
        <f>SUM(G6,G7,G10,G11,G12,G14,G15,G16,G17,G20)</f>
        <v>8440</v>
      </c>
      <c r="H22" s="145">
        <v>0.45834466976103622</v>
      </c>
      <c r="I22" s="116"/>
      <c r="J22" s="116"/>
    </row>
    <row r="23" spans="1:11" s="95" customFormat="1" ht="15">
      <c r="A23" s="227" t="s">
        <v>111</v>
      </c>
      <c r="B23" s="201">
        <v>441714</v>
      </c>
      <c r="C23" s="201">
        <v>413207</v>
      </c>
      <c r="D23" s="146">
        <v>93.546276549984825</v>
      </c>
      <c r="E23" s="201">
        <v>2841</v>
      </c>
      <c r="F23" s="146">
        <v>0.6431763539303712</v>
      </c>
      <c r="G23" s="201">
        <f>SUM(G8,G9,G13,G18,G19,G21)</f>
        <v>0</v>
      </c>
      <c r="H23" s="146">
        <v>0</v>
      </c>
      <c r="I23" s="116"/>
      <c r="J23" s="116"/>
    </row>
    <row r="24" spans="1:11" s="95" customFormat="1" ht="15.75" thickBot="1">
      <c r="A24" s="228" t="s">
        <v>1</v>
      </c>
      <c r="B24" s="202">
        <v>2283123</v>
      </c>
      <c r="C24" s="202">
        <v>2105236</v>
      </c>
      <c r="D24" s="147">
        <v>92.208610749398957</v>
      </c>
      <c r="E24" s="202">
        <v>16330</v>
      </c>
      <c r="F24" s="147">
        <v>0.71524836813434933</v>
      </c>
      <c r="G24" s="202">
        <f>SUM(G6:G21)</f>
        <v>8440</v>
      </c>
      <c r="H24" s="147">
        <v>0.36966908922559144</v>
      </c>
      <c r="I24" s="116"/>
      <c r="J24" s="116"/>
    </row>
    <row r="25" spans="1:11" ht="15" customHeight="1">
      <c r="A25" s="648" t="s">
        <v>112</v>
      </c>
      <c r="B25" s="648"/>
      <c r="C25" s="648"/>
      <c r="D25" s="648"/>
      <c r="E25" s="648"/>
      <c r="F25" s="648"/>
      <c r="G25" s="118"/>
      <c r="H25" s="118"/>
      <c r="I25" s="118"/>
      <c r="J25" s="118"/>
      <c r="K25" s="138"/>
    </row>
    <row r="26" spans="1:11" ht="15" customHeight="1">
      <c r="A26" s="135" t="s">
        <v>192</v>
      </c>
      <c r="B26" s="136"/>
      <c r="C26" s="136"/>
      <c r="D26" s="136"/>
      <c r="E26" s="148"/>
      <c r="F26" s="148"/>
      <c r="G26" s="118"/>
      <c r="H26" s="118"/>
      <c r="I26" s="118"/>
      <c r="J26" s="118"/>
      <c r="K26" s="138"/>
    </row>
    <row r="27" spans="1:11" ht="27.75" customHeight="1">
      <c r="A27" s="648" t="s">
        <v>113</v>
      </c>
      <c r="B27" s="648"/>
      <c r="C27" s="648"/>
      <c r="D27" s="648"/>
      <c r="E27" s="648"/>
      <c r="F27" s="648"/>
      <c r="G27" s="118"/>
      <c r="H27" s="118"/>
      <c r="I27" s="118"/>
      <c r="J27" s="118"/>
      <c r="K27" s="138"/>
    </row>
    <row r="28" spans="1:11" ht="15">
      <c r="A28" s="118"/>
      <c r="B28" s="118"/>
      <c r="C28" s="118"/>
      <c r="D28" s="118"/>
      <c r="E28" s="118"/>
      <c r="F28" s="118"/>
      <c r="G28" s="118"/>
      <c r="H28" s="118"/>
      <c r="I28" s="118"/>
      <c r="J28" s="118"/>
      <c r="K28" s="138"/>
    </row>
    <row r="29" spans="1:11" ht="30" customHeight="1">
      <c r="A29" s="752" t="s">
        <v>290</v>
      </c>
      <c r="B29" s="752"/>
      <c r="C29" s="752"/>
      <c r="D29" s="770"/>
      <c r="E29" s="770"/>
    </row>
    <row r="30" spans="1:11" ht="15">
      <c r="A30" s="772" t="s">
        <v>98</v>
      </c>
      <c r="B30" s="772" t="s">
        <v>288</v>
      </c>
      <c r="C30" s="772"/>
      <c r="D30" s="82"/>
      <c r="E30" s="82"/>
    </row>
    <row r="31" spans="1:11" ht="15">
      <c r="A31" s="772"/>
      <c r="B31" s="774" t="s">
        <v>74</v>
      </c>
      <c r="C31" s="774" t="s">
        <v>26</v>
      </c>
      <c r="D31" s="82"/>
      <c r="E31" s="82"/>
    </row>
    <row r="32" spans="1:11" ht="15.75" thickBot="1">
      <c r="A32" s="773"/>
      <c r="B32" s="775" t="s">
        <v>108</v>
      </c>
      <c r="C32" s="776"/>
      <c r="D32" s="82"/>
      <c r="E32" s="82"/>
    </row>
    <row r="33" spans="1:5">
      <c r="A33" s="778" t="s">
        <v>7</v>
      </c>
      <c r="B33" s="754">
        <v>97.2</v>
      </c>
      <c r="C33" s="755">
        <v>0.65</v>
      </c>
      <c r="D33" s="82"/>
      <c r="E33" s="82"/>
    </row>
    <row r="34" spans="1:5">
      <c r="A34" s="779" t="s">
        <v>8</v>
      </c>
      <c r="B34" s="757">
        <v>96.4</v>
      </c>
      <c r="C34" s="758">
        <v>0.67</v>
      </c>
      <c r="D34" s="82"/>
      <c r="E34" s="82"/>
    </row>
    <row r="35" spans="1:5">
      <c r="A35" s="780" t="s">
        <v>9</v>
      </c>
      <c r="B35" s="754">
        <v>98.800000000000011</v>
      </c>
      <c r="C35" s="755">
        <v>0.64</v>
      </c>
      <c r="D35" s="82"/>
      <c r="E35" s="82"/>
    </row>
    <row r="36" spans="1:5">
      <c r="A36" s="779" t="s">
        <v>10</v>
      </c>
      <c r="B36" s="757">
        <v>99.2</v>
      </c>
      <c r="C36" s="758">
        <v>0.46</v>
      </c>
      <c r="D36" s="82"/>
      <c r="E36" s="82"/>
    </row>
    <row r="37" spans="1:5">
      <c r="A37" s="780" t="s">
        <v>11</v>
      </c>
      <c r="B37" s="754">
        <v>98.2</v>
      </c>
      <c r="C37" s="755">
        <v>0.66</v>
      </c>
      <c r="D37" s="82"/>
      <c r="E37" s="82"/>
    </row>
    <row r="38" spans="1:5">
      <c r="A38" s="779" t="s">
        <v>12</v>
      </c>
      <c r="B38" s="757">
        <v>99.2</v>
      </c>
      <c r="C38" s="758">
        <v>0.42</v>
      </c>
      <c r="D38" s="82"/>
      <c r="E38" s="82"/>
    </row>
    <row r="39" spans="1:5">
      <c r="A39" s="780" t="s">
        <v>13</v>
      </c>
      <c r="B39" s="754">
        <v>97.800000000000011</v>
      </c>
      <c r="C39" s="755">
        <v>0.61</v>
      </c>
      <c r="D39" s="82"/>
      <c r="E39" s="82"/>
    </row>
    <row r="40" spans="1:5">
      <c r="A40" s="779" t="s">
        <v>14</v>
      </c>
      <c r="B40" s="757">
        <v>99.600000000000009</v>
      </c>
      <c r="C40" s="758">
        <v>0.42</v>
      </c>
      <c r="D40" s="82"/>
      <c r="E40" s="82"/>
    </row>
    <row r="41" spans="1:5">
      <c r="A41" s="780" t="s">
        <v>15</v>
      </c>
      <c r="B41" s="754">
        <v>97</v>
      </c>
      <c r="C41" s="755">
        <v>0.67</v>
      </c>
      <c r="D41" s="82"/>
      <c r="E41" s="82"/>
    </row>
    <row r="42" spans="1:5">
      <c r="A42" s="779" t="s">
        <v>16</v>
      </c>
      <c r="B42" s="757">
        <v>96.9</v>
      </c>
      <c r="C42" s="758">
        <v>0.67</v>
      </c>
      <c r="D42" s="82"/>
      <c r="E42" s="82"/>
    </row>
    <row r="43" spans="1:5">
      <c r="A43" s="780" t="s">
        <v>17</v>
      </c>
      <c r="B43" s="754">
        <v>97.600000000000009</v>
      </c>
      <c r="C43" s="755">
        <v>0.64</v>
      </c>
      <c r="D43" s="82"/>
      <c r="E43" s="82"/>
    </row>
    <row r="44" spans="1:5">
      <c r="A44" s="779" t="s">
        <v>18</v>
      </c>
      <c r="B44" s="757">
        <v>96.300000000000011</v>
      </c>
      <c r="C44" s="758">
        <v>0.91</v>
      </c>
      <c r="D44" s="82"/>
      <c r="E44" s="82"/>
    </row>
    <row r="45" spans="1:5">
      <c r="A45" s="780" t="s">
        <v>19</v>
      </c>
      <c r="B45" s="754">
        <v>97.9</v>
      </c>
      <c r="C45" s="755">
        <v>0.59</v>
      </c>
      <c r="D45" s="82"/>
      <c r="E45" s="82"/>
    </row>
    <row r="46" spans="1:5">
      <c r="A46" s="779" t="s">
        <v>20</v>
      </c>
      <c r="B46" s="757">
        <v>99.4</v>
      </c>
      <c r="C46" s="758">
        <v>0.32</v>
      </c>
      <c r="D46" s="82"/>
      <c r="E46" s="82"/>
    </row>
    <row r="47" spans="1:5">
      <c r="A47" s="780" t="s">
        <v>21</v>
      </c>
      <c r="B47" s="754">
        <v>96.9</v>
      </c>
      <c r="C47" s="755">
        <v>0.81</v>
      </c>
      <c r="D47" s="82"/>
      <c r="E47" s="82"/>
    </row>
    <row r="48" spans="1:5" ht="15" thickBot="1">
      <c r="A48" s="779" t="s">
        <v>22</v>
      </c>
      <c r="B48" s="757">
        <v>98.5</v>
      </c>
      <c r="C48" s="758">
        <v>0.56000000000000005</v>
      </c>
      <c r="D48" s="82"/>
      <c r="E48" s="82"/>
    </row>
    <row r="49" spans="1:5">
      <c r="A49" s="781" t="s">
        <v>110</v>
      </c>
      <c r="B49" s="760">
        <v>97.100000000000009</v>
      </c>
      <c r="C49" s="761">
        <v>0.27</v>
      </c>
      <c r="D49" s="82"/>
      <c r="E49" s="82"/>
    </row>
    <row r="50" spans="1:5">
      <c r="A50" s="782" t="s">
        <v>111</v>
      </c>
      <c r="B50" s="763">
        <v>98.800000000000011</v>
      </c>
      <c r="C50" s="764">
        <v>0.25</v>
      </c>
      <c r="D50" s="82"/>
      <c r="E50" s="82"/>
    </row>
    <row r="51" spans="1:5" ht="15" thickBot="1">
      <c r="A51" s="783" t="s">
        <v>1</v>
      </c>
      <c r="B51" s="766">
        <v>97.4</v>
      </c>
      <c r="C51" s="767">
        <v>0.22</v>
      </c>
      <c r="D51" s="82"/>
      <c r="E51" s="82"/>
    </row>
    <row r="52" spans="1:5" ht="21.75" customHeight="1">
      <c r="A52" s="777" t="s">
        <v>293</v>
      </c>
      <c r="B52" s="777"/>
      <c r="C52" s="777"/>
      <c r="D52" s="771"/>
      <c r="E52" s="771"/>
    </row>
    <row r="53" spans="1:5" ht="21.75" customHeight="1">
      <c r="A53" s="784" t="s">
        <v>289</v>
      </c>
      <c r="B53" s="784"/>
      <c r="C53" s="784"/>
    </row>
  </sheetData>
  <mergeCells count="17">
    <mergeCell ref="A53:C53"/>
    <mergeCell ref="B32:C32"/>
    <mergeCell ref="A29:C29"/>
    <mergeCell ref="A52:C52"/>
    <mergeCell ref="A30:A32"/>
    <mergeCell ref="B30:C30"/>
    <mergeCell ref="A1:V1"/>
    <mergeCell ref="G3:H3"/>
    <mergeCell ref="B4:B5"/>
    <mergeCell ref="C4:C5"/>
    <mergeCell ref="E4:E5"/>
    <mergeCell ref="G4:G5"/>
    <mergeCell ref="A25:F25"/>
    <mergeCell ref="A27:F27"/>
    <mergeCell ref="A3:A5"/>
    <mergeCell ref="C3:D3"/>
    <mergeCell ref="E3:F3"/>
  </mergeCells>
  <hyperlinks>
    <hyperlink ref="A1" location="Inhalt!A1" display="zurück 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V34"/>
  <sheetViews>
    <sheetView zoomScaleNormal="100" workbookViewId="0">
      <selection activeCell="A27" sqref="A27:T27"/>
    </sheetView>
  </sheetViews>
  <sheetFormatPr baseColWidth="10" defaultColWidth="12.28515625" defaultRowHeight="14.25"/>
  <cols>
    <col min="1" max="1" width="22.28515625" style="81" customWidth="1"/>
    <col min="2" max="2" width="24.7109375" style="81" customWidth="1"/>
    <col min="3" max="3" width="19.7109375" style="81" customWidth="1"/>
    <col min="4" max="11" width="12.28515625" style="81"/>
    <col min="12" max="12" width="20" style="81" customWidth="1"/>
    <col min="13" max="16384" width="12.28515625" style="8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30.75" customHeight="1">
      <c r="A2" s="154" t="s">
        <v>279</v>
      </c>
      <c r="B2" s="154"/>
      <c r="C2" s="154"/>
      <c r="D2" s="155"/>
      <c r="E2" s="155"/>
      <c r="F2" s="155"/>
      <c r="G2" s="155"/>
      <c r="H2" s="155"/>
      <c r="I2" s="155"/>
      <c r="J2" s="155"/>
      <c r="K2" s="155"/>
      <c r="L2" s="138"/>
      <c r="M2" s="138"/>
      <c r="N2" s="138"/>
      <c r="O2" s="138"/>
      <c r="P2" s="138"/>
      <c r="Q2" s="138"/>
      <c r="R2" s="138"/>
      <c r="S2" s="138"/>
      <c r="T2" s="138"/>
    </row>
    <row r="3" spans="1:22" ht="14.65" customHeight="1">
      <c r="A3" s="663" t="s">
        <v>160</v>
      </c>
      <c r="B3" s="666" t="s">
        <v>161</v>
      </c>
      <c r="C3" s="667" t="s">
        <v>162</v>
      </c>
      <c r="D3" s="668"/>
      <c r="E3" s="668"/>
      <c r="F3" s="668"/>
      <c r="G3" s="668"/>
      <c r="H3" s="668"/>
      <c r="I3" s="668"/>
      <c r="J3" s="668"/>
      <c r="K3" s="668"/>
      <c r="L3" s="667"/>
      <c r="M3" s="667"/>
      <c r="N3" s="667"/>
      <c r="O3" s="667"/>
      <c r="P3" s="667"/>
      <c r="Q3" s="667"/>
      <c r="R3" s="667"/>
      <c r="S3" s="667"/>
      <c r="T3" s="667"/>
    </row>
    <row r="4" spans="1:22" ht="32.1" customHeight="1">
      <c r="A4" s="663"/>
      <c r="B4" s="666"/>
      <c r="C4" s="669" t="s">
        <v>163</v>
      </c>
      <c r="D4" s="667" t="s">
        <v>164</v>
      </c>
      <c r="E4" s="667"/>
      <c r="F4" s="667"/>
      <c r="G4" s="667"/>
      <c r="H4" s="667"/>
      <c r="I4" s="667"/>
      <c r="J4" s="667"/>
      <c r="K4" s="670"/>
      <c r="L4" s="671" t="s">
        <v>165</v>
      </c>
      <c r="M4" s="667" t="s">
        <v>164</v>
      </c>
      <c r="N4" s="667"/>
      <c r="O4" s="667"/>
      <c r="P4" s="667"/>
      <c r="Q4" s="667"/>
      <c r="R4" s="667"/>
      <c r="S4" s="667"/>
      <c r="T4" s="667"/>
    </row>
    <row r="5" spans="1:22" ht="40.5" customHeight="1">
      <c r="A5" s="664"/>
      <c r="B5" s="666"/>
      <c r="C5" s="669"/>
      <c r="D5" s="658" t="s">
        <v>166</v>
      </c>
      <c r="E5" s="658"/>
      <c r="F5" s="659" t="s">
        <v>167</v>
      </c>
      <c r="G5" s="659"/>
      <c r="H5" s="659" t="s">
        <v>168</v>
      </c>
      <c r="I5" s="659"/>
      <c r="J5" s="654" t="s">
        <v>169</v>
      </c>
      <c r="K5" s="655"/>
      <c r="L5" s="671"/>
      <c r="M5" s="658" t="s">
        <v>166</v>
      </c>
      <c r="N5" s="658"/>
      <c r="O5" s="659" t="s">
        <v>167</v>
      </c>
      <c r="P5" s="659"/>
      <c r="Q5" s="659" t="s">
        <v>168</v>
      </c>
      <c r="R5" s="659"/>
      <c r="S5" s="654" t="s">
        <v>169</v>
      </c>
      <c r="T5" s="659"/>
    </row>
    <row r="6" spans="1:22" ht="20.25" customHeight="1" thickBot="1">
      <c r="A6" s="665"/>
      <c r="B6" s="656" t="s">
        <v>107</v>
      </c>
      <c r="C6" s="657"/>
      <c r="D6" s="559" t="s">
        <v>107</v>
      </c>
      <c r="E6" s="560" t="s">
        <v>108</v>
      </c>
      <c r="F6" s="561" t="s">
        <v>107</v>
      </c>
      <c r="G6" s="560" t="s">
        <v>108</v>
      </c>
      <c r="H6" s="561" t="s">
        <v>107</v>
      </c>
      <c r="I6" s="560" t="s">
        <v>108</v>
      </c>
      <c r="J6" s="561" t="s">
        <v>107</v>
      </c>
      <c r="K6" s="562" t="s">
        <v>108</v>
      </c>
      <c r="L6" s="563" t="s">
        <v>107</v>
      </c>
      <c r="M6" s="560" t="s">
        <v>107</v>
      </c>
      <c r="N6" s="560" t="s">
        <v>108</v>
      </c>
      <c r="O6" s="563" t="s">
        <v>107</v>
      </c>
      <c r="P6" s="560" t="s">
        <v>108</v>
      </c>
      <c r="Q6" s="563" t="s">
        <v>107</v>
      </c>
      <c r="R6" s="560" t="s">
        <v>108</v>
      </c>
      <c r="S6" s="563" t="s">
        <v>107</v>
      </c>
      <c r="T6" s="560" t="s">
        <v>108</v>
      </c>
    </row>
    <row r="7" spans="1:22" ht="14.1" customHeight="1">
      <c r="A7" s="235" t="s">
        <v>170</v>
      </c>
      <c r="B7" s="229">
        <v>111626</v>
      </c>
      <c r="C7" s="413">
        <v>16124</v>
      </c>
      <c r="D7" s="156">
        <v>4897</v>
      </c>
      <c r="E7" s="220">
        <v>30.370875713222524</v>
      </c>
      <c r="F7" s="219">
        <v>5920</v>
      </c>
      <c r="G7" s="220">
        <v>36.715455222029277</v>
      </c>
      <c r="H7" s="219">
        <v>3350</v>
      </c>
      <c r="I7" s="220">
        <v>20.77648226246589</v>
      </c>
      <c r="J7" s="219">
        <v>1957</v>
      </c>
      <c r="K7" s="406">
        <v>12.137186802282313</v>
      </c>
      <c r="L7" s="419">
        <v>95502</v>
      </c>
      <c r="M7" s="219">
        <v>23709</v>
      </c>
      <c r="N7" s="220">
        <v>24.825658101401018</v>
      </c>
      <c r="O7" s="219">
        <v>35115</v>
      </c>
      <c r="P7" s="220">
        <v>36.768863479298865</v>
      </c>
      <c r="Q7" s="219">
        <v>24121</v>
      </c>
      <c r="R7" s="220">
        <v>25.257062679315617</v>
      </c>
      <c r="S7" s="219">
        <v>12557</v>
      </c>
      <c r="T7" s="157">
        <v>13.148415739984504</v>
      </c>
    </row>
    <row r="8" spans="1:22" ht="14.1" customHeight="1">
      <c r="A8" s="236" t="s">
        <v>8</v>
      </c>
      <c r="B8" s="230">
        <v>86868</v>
      </c>
      <c r="C8" s="414">
        <v>13227</v>
      </c>
      <c r="D8" s="158">
        <v>5324</v>
      </c>
      <c r="E8" s="159">
        <v>40.251001738867473</v>
      </c>
      <c r="F8" s="158">
        <v>5182</v>
      </c>
      <c r="G8" s="159">
        <v>39.177440084675283</v>
      </c>
      <c r="H8" s="158">
        <v>2042</v>
      </c>
      <c r="I8" s="159">
        <v>15.438118999017162</v>
      </c>
      <c r="J8" s="158">
        <v>679</v>
      </c>
      <c r="K8" s="407">
        <v>5.1334391774400849</v>
      </c>
      <c r="L8" s="409">
        <v>73641</v>
      </c>
      <c r="M8" s="158">
        <v>24284</v>
      </c>
      <c r="N8" s="159">
        <v>32.9761953259733</v>
      </c>
      <c r="O8" s="158">
        <v>24186</v>
      </c>
      <c r="P8" s="159">
        <v>32.843117285207967</v>
      </c>
      <c r="Q8" s="158">
        <v>17708</v>
      </c>
      <c r="R8" s="159">
        <v>24.046387202781059</v>
      </c>
      <c r="S8" s="158">
        <v>7463</v>
      </c>
      <c r="T8" s="159">
        <v>10.134300186037668</v>
      </c>
    </row>
    <row r="9" spans="1:22" ht="14.1" customHeight="1">
      <c r="A9" s="237" t="s">
        <v>9</v>
      </c>
      <c r="B9" s="231">
        <v>51377</v>
      </c>
      <c r="C9" s="415">
        <v>11620</v>
      </c>
      <c r="D9" s="156">
        <v>2168</v>
      </c>
      <c r="E9" s="157">
        <v>18.657487091222031</v>
      </c>
      <c r="F9" s="156">
        <v>3735</v>
      </c>
      <c r="G9" s="157">
        <v>32.142857142857146</v>
      </c>
      <c r="H9" s="156">
        <v>3939</v>
      </c>
      <c r="I9" s="157">
        <v>33.898450946643713</v>
      </c>
      <c r="J9" s="156">
        <v>1778</v>
      </c>
      <c r="K9" s="408">
        <v>15.301204819277109</v>
      </c>
      <c r="L9" s="410">
        <v>39757</v>
      </c>
      <c r="M9" s="156">
        <v>6755</v>
      </c>
      <c r="N9" s="157">
        <v>16.990718615589707</v>
      </c>
      <c r="O9" s="156">
        <v>12291</v>
      </c>
      <c r="P9" s="157">
        <v>30.915310511356491</v>
      </c>
      <c r="Q9" s="156">
        <v>13491</v>
      </c>
      <c r="R9" s="157">
        <v>33.933646904947558</v>
      </c>
      <c r="S9" s="156">
        <v>7220</v>
      </c>
      <c r="T9" s="157">
        <v>18.160323968106244</v>
      </c>
    </row>
    <row r="10" spans="1:22" ht="14.1" customHeight="1">
      <c r="A10" s="238" t="s">
        <v>10</v>
      </c>
      <c r="B10" s="232">
        <v>6586</v>
      </c>
      <c r="C10" s="414">
        <v>1674</v>
      </c>
      <c r="D10" s="158">
        <v>1316</v>
      </c>
      <c r="E10" s="159">
        <f>D10/C10*100</f>
        <v>78.614097968936676</v>
      </c>
      <c r="F10" s="158">
        <v>315</v>
      </c>
      <c r="G10" s="159">
        <f>F10/C10*100</f>
        <v>18.817204301075268</v>
      </c>
      <c r="H10" s="158" t="s">
        <v>109</v>
      </c>
      <c r="I10" s="159" t="s">
        <v>109</v>
      </c>
      <c r="J10" s="158" t="s">
        <v>109</v>
      </c>
      <c r="K10" s="407" t="s">
        <v>109</v>
      </c>
      <c r="L10" s="409">
        <v>4912</v>
      </c>
      <c r="M10" s="158">
        <v>3923</v>
      </c>
      <c r="N10" s="159">
        <f>M10/L10*100</f>
        <v>79.865635179153088</v>
      </c>
      <c r="O10" s="158">
        <v>804</v>
      </c>
      <c r="P10" s="159">
        <f>O10/L10*100</f>
        <v>16.368078175895764</v>
      </c>
      <c r="Q10" s="158" t="s">
        <v>109</v>
      </c>
      <c r="R10" s="159" t="s">
        <v>109</v>
      </c>
      <c r="S10" s="158" t="s">
        <v>109</v>
      </c>
      <c r="T10" s="159" t="s">
        <v>109</v>
      </c>
    </row>
    <row r="11" spans="1:22" ht="14.1" customHeight="1">
      <c r="A11" s="239" t="s">
        <v>11</v>
      </c>
      <c r="B11" s="231">
        <v>9166</v>
      </c>
      <c r="C11" s="415">
        <v>1445</v>
      </c>
      <c r="D11" s="156">
        <v>223</v>
      </c>
      <c r="E11" s="157">
        <v>15.432525951557095</v>
      </c>
      <c r="F11" s="156">
        <v>351</v>
      </c>
      <c r="G11" s="157">
        <v>24.290657439446367</v>
      </c>
      <c r="H11" s="156">
        <v>639</v>
      </c>
      <c r="I11" s="157">
        <v>44.221453287197235</v>
      </c>
      <c r="J11" s="156">
        <v>232</v>
      </c>
      <c r="K11" s="408">
        <v>16.055363321799305</v>
      </c>
      <c r="L11" s="410">
        <v>7721</v>
      </c>
      <c r="M11" s="156">
        <v>940</v>
      </c>
      <c r="N11" s="157">
        <v>12.17458878383629</v>
      </c>
      <c r="O11" s="156">
        <v>1810</v>
      </c>
      <c r="P11" s="157">
        <v>23.442559253982644</v>
      </c>
      <c r="Q11" s="156">
        <v>3292</v>
      </c>
      <c r="R11" s="157">
        <v>42.63696412381816</v>
      </c>
      <c r="S11" s="156">
        <v>1679</v>
      </c>
      <c r="T11" s="547">
        <v>21.8</v>
      </c>
    </row>
    <row r="12" spans="1:22" ht="14.1" customHeight="1">
      <c r="A12" s="238" t="s">
        <v>12</v>
      </c>
      <c r="B12" s="230">
        <v>23271</v>
      </c>
      <c r="C12" s="414">
        <v>6771</v>
      </c>
      <c r="D12" s="158">
        <v>1261</v>
      </c>
      <c r="E12" s="159">
        <v>18.623541574361248</v>
      </c>
      <c r="F12" s="158">
        <v>2009</v>
      </c>
      <c r="G12" s="159">
        <v>29.670654260818196</v>
      </c>
      <c r="H12" s="158">
        <v>2252</v>
      </c>
      <c r="I12" s="159">
        <v>33.259488997193912</v>
      </c>
      <c r="J12" s="158">
        <v>1249</v>
      </c>
      <c r="K12" s="407">
        <v>18.446315167626643</v>
      </c>
      <c r="L12" s="409">
        <v>16500</v>
      </c>
      <c r="M12" s="158">
        <v>3084</v>
      </c>
      <c r="N12" s="159">
        <v>18.690909090909091</v>
      </c>
      <c r="O12" s="158">
        <v>4729</v>
      </c>
      <c r="P12" s="159">
        <v>28.66060606060606</v>
      </c>
      <c r="Q12" s="158">
        <v>5727</v>
      </c>
      <c r="R12" s="159">
        <v>34.709090909090911</v>
      </c>
      <c r="S12" s="158">
        <v>2960</v>
      </c>
      <c r="T12" s="159">
        <v>17.939393939393938</v>
      </c>
    </row>
    <row r="13" spans="1:22" ht="14.1" customHeight="1">
      <c r="A13" s="239" t="s">
        <v>13</v>
      </c>
      <c r="B13" s="231">
        <v>80157</v>
      </c>
      <c r="C13" s="415">
        <v>12006</v>
      </c>
      <c r="D13" s="156">
        <v>2156</v>
      </c>
      <c r="E13" s="157">
        <v>17.95768782275529</v>
      </c>
      <c r="F13" s="156">
        <v>5337</v>
      </c>
      <c r="G13" s="157">
        <v>44.452773613193401</v>
      </c>
      <c r="H13" s="156">
        <v>3272</v>
      </c>
      <c r="I13" s="157">
        <v>27.253040146593371</v>
      </c>
      <c r="J13" s="156">
        <v>1241</v>
      </c>
      <c r="K13" s="408">
        <v>10.336498417457937</v>
      </c>
      <c r="L13" s="410">
        <v>68151</v>
      </c>
      <c r="M13" s="156">
        <v>10342</v>
      </c>
      <c r="N13" s="157">
        <v>15.175125823538908</v>
      </c>
      <c r="O13" s="156">
        <v>25707</v>
      </c>
      <c r="P13" s="157">
        <v>37.720649733679622</v>
      </c>
      <c r="Q13" s="156">
        <v>19752</v>
      </c>
      <c r="R13" s="157">
        <v>28.982700180481579</v>
      </c>
      <c r="S13" s="156">
        <v>12350</v>
      </c>
      <c r="T13" s="157">
        <v>18.121524262299893</v>
      </c>
    </row>
    <row r="14" spans="1:22" ht="14.1" customHeight="1">
      <c r="A14" s="238" t="s">
        <v>171</v>
      </c>
      <c r="B14" s="230">
        <v>3718</v>
      </c>
      <c r="C14" s="414">
        <v>823</v>
      </c>
      <c r="D14" s="158">
        <v>657</v>
      </c>
      <c r="E14" s="159">
        <f>D14/C14*100</f>
        <v>79.829890643985422</v>
      </c>
      <c r="F14" s="158">
        <v>161</v>
      </c>
      <c r="G14" s="159">
        <f>F14/C14*100</f>
        <v>19.562575941676794</v>
      </c>
      <c r="H14" s="158" t="s">
        <v>109</v>
      </c>
      <c r="I14" s="159" t="s">
        <v>109</v>
      </c>
      <c r="J14" s="158" t="s">
        <v>109</v>
      </c>
      <c r="K14" s="407" t="s">
        <v>109</v>
      </c>
      <c r="L14" s="409">
        <v>2895</v>
      </c>
      <c r="M14" s="158">
        <v>2333</v>
      </c>
      <c r="N14" s="159">
        <f>M14/L14*100</f>
        <v>80.58721934369602</v>
      </c>
      <c r="O14" s="158">
        <v>546</v>
      </c>
      <c r="P14" s="159">
        <f>O14/L14*100</f>
        <v>18.860103626943005</v>
      </c>
      <c r="Q14" s="158" t="s">
        <v>109</v>
      </c>
      <c r="R14" s="159" t="s">
        <v>109</v>
      </c>
      <c r="S14" s="158" t="s">
        <v>109</v>
      </c>
      <c r="T14" s="159" t="s">
        <v>109</v>
      </c>
    </row>
    <row r="15" spans="1:22" ht="14.1" customHeight="1">
      <c r="A15" s="239" t="s">
        <v>15</v>
      </c>
      <c r="B15" s="231">
        <v>51761</v>
      </c>
      <c r="C15" s="415">
        <v>6931</v>
      </c>
      <c r="D15" s="156">
        <v>3016</v>
      </c>
      <c r="E15" s="157">
        <v>43.51464435146444</v>
      </c>
      <c r="F15" s="156">
        <v>2513</v>
      </c>
      <c r="G15" s="157">
        <v>36.257394315394606</v>
      </c>
      <c r="H15" s="156">
        <v>1051</v>
      </c>
      <c r="I15" s="157">
        <v>15.163757033617085</v>
      </c>
      <c r="J15" s="156">
        <v>351</v>
      </c>
      <c r="K15" s="408">
        <v>5.0642042995238787</v>
      </c>
      <c r="L15" s="410">
        <v>44830</v>
      </c>
      <c r="M15" s="156">
        <v>16780</v>
      </c>
      <c r="N15" s="157">
        <v>37.430292215034576</v>
      </c>
      <c r="O15" s="156">
        <v>17302</v>
      </c>
      <c r="P15" s="157">
        <v>38.594691055097037</v>
      </c>
      <c r="Q15" s="156">
        <v>7637</v>
      </c>
      <c r="R15" s="157">
        <v>17.035467320990406</v>
      </c>
      <c r="S15" s="156">
        <v>3111</v>
      </c>
      <c r="T15" s="157">
        <v>6.9395494088779834</v>
      </c>
    </row>
    <row r="16" spans="1:22" ht="14.1" customHeight="1">
      <c r="A16" s="238" t="s">
        <v>172</v>
      </c>
      <c r="B16" s="230">
        <v>167835</v>
      </c>
      <c r="C16" s="414">
        <v>19299</v>
      </c>
      <c r="D16" s="158">
        <v>4989</v>
      </c>
      <c r="E16" s="159">
        <v>25.851080366858387</v>
      </c>
      <c r="F16" s="158">
        <v>7030</v>
      </c>
      <c r="G16" s="159">
        <v>36.426757863101713</v>
      </c>
      <c r="H16" s="158">
        <v>5247</v>
      </c>
      <c r="I16" s="159">
        <v>27.187937198818592</v>
      </c>
      <c r="J16" s="158">
        <v>2033</v>
      </c>
      <c r="K16" s="407">
        <v>10.534224571221307</v>
      </c>
      <c r="L16" s="409">
        <v>148536</v>
      </c>
      <c r="M16" s="158">
        <v>33646</v>
      </c>
      <c r="N16" s="159">
        <v>22.651747724457373</v>
      </c>
      <c r="O16" s="158">
        <v>52439</v>
      </c>
      <c r="P16" s="159">
        <v>35.303899391393337</v>
      </c>
      <c r="Q16" s="158">
        <v>43447</v>
      </c>
      <c r="R16" s="159">
        <v>29.2</v>
      </c>
      <c r="S16" s="158">
        <v>19004</v>
      </c>
      <c r="T16" s="159">
        <v>12.794204771907147</v>
      </c>
    </row>
    <row r="17" spans="1:21" ht="14.1" customHeight="1">
      <c r="A17" s="239" t="s">
        <v>17</v>
      </c>
      <c r="B17" s="231">
        <v>35124</v>
      </c>
      <c r="C17" s="415">
        <v>5838</v>
      </c>
      <c r="D17" s="156">
        <v>2275</v>
      </c>
      <c r="E17" s="157">
        <v>38.968824940047966</v>
      </c>
      <c r="F17" s="156">
        <v>2290</v>
      </c>
      <c r="G17" s="157">
        <v>39.225762247344981</v>
      </c>
      <c r="H17" s="156">
        <v>1059</v>
      </c>
      <c r="I17" s="157">
        <v>18.139773895169579</v>
      </c>
      <c r="J17" s="156">
        <v>214</v>
      </c>
      <c r="K17" s="408">
        <v>3.6656389174374784</v>
      </c>
      <c r="L17" s="410">
        <v>29286</v>
      </c>
      <c r="M17" s="156">
        <v>9911</v>
      </c>
      <c r="N17" s="547">
        <v>33.9</v>
      </c>
      <c r="O17" s="156">
        <v>11284</v>
      </c>
      <c r="P17" s="157">
        <v>38.53035580140682</v>
      </c>
      <c r="Q17" s="156">
        <v>6266</v>
      </c>
      <c r="R17" s="157">
        <v>21.395888820596873</v>
      </c>
      <c r="S17" s="156">
        <v>1825</v>
      </c>
      <c r="T17" s="157">
        <v>6.2316465205217515</v>
      </c>
    </row>
    <row r="18" spans="1:21" ht="14.1" customHeight="1">
      <c r="A18" s="238" t="s">
        <v>18</v>
      </c>
      <c r="B18" s="230">
        <v>6723</v>
      </c>
      <c r="C18" s="414">
        <v>875</v>
      </c>
      <c r="D18" s="158">
        <v>342</v>
      </c>
      <c r="E18" s="159">
        <v>39.085714285714282</v>
      </c>
      <c r="F18" s="158">
        <v>341</v>
      </c>
      <c r="G18" s="159">
        <v>38.971428571428575</v>
      </c>
      <c r="H18" s="158">
        <v>173</v>
      </c>
      <c r="I18" s="159">
        <v>19.771428571428569</v>
      </c>
      <c r="J18" s="158">
        <v>19</v>
      </c>
      <c r="K18" s="407" t="s">
        <v>210</v>
      </c>
      <c r="L18" s="409">
        <v>5848</v>
      </c>
      <c r="M18" s="158">
        <v>2327</v>
      </c>
      <c r="N18" s="159">
        <v>39.791381668946649</v>
      </c>
      <c r="O18" s="158">
        <v>2120</v>
      </c>
      <c r="P18" s="548">
        <v>36.200000000000003</v>
      </c>
      <c r="Q18" s="158">
        <v>1192</v>
      </c>
      <c r="R18" s="159">
        <v>20.383036935704517</v>
      </c>
      <c r="S18" s="158">
        <v>209</v>
      </c>
      <c r="T18" s="159">
        <v>3.5738714090287274</v>
      </c>
    </row>
    <row r="19" spans="1:21" ht="14.1" customHeight="1">
      <c r="A19" s="239" t="s">
        <v>19</v>
      </c>
      <c r="B19" s="233">
        <v>12308</v>
      </c>
      <c r="C19" s="415">
        <v>2457</v>
      </c>
      <c r="D19" s="156">
        <v>1802</v>
      </c>
      <c r="E19" s="157">
        <f>D19/C19*100</f>
        <v>73.341473341473346</v>
      </c>
      <c r="F19" s="156">
        <v>477</v>
      </c>
      <c r="G19" s="157">
        <f>F19/C19*100</f>
        <v>19.413919413919416</v>
      </c>
      <c r="H19" s="156" t="s">
        <v>109</v>
      </c>
      <c r="I19" s="157" t="s">
        <v>109</v>
      </c>
      <c r="J19" s="156" t="s">
        <v>109</v>
      </c>
      <c r="K19" s="408" t="s">
        <v>109</v>
      </c>
      <c r="L19" s="410">
        <v>9851</v>
      </c>
      <c r="M19" s="156">
        <v>7003</v>
      </c>
      <c r="N19" s="157">
        <f>M19/L19*100</f>
        <v>71.089229519845702</v>
      </c>
      <c r="O19" s="156">
        <v>2327</v>
      </c>
      <c r="P19" s="157">
        <f>O19/L19*100</f>
        <v>23.62196731296315</v>
      </c>
      <c r="Q19" s="156" t="s">
        <v>109</v>
      </c>
      <c r="R19" s="157" t="s">
        <v>109</v>
      </c>
      <c r="S19" s="156" t="s">
        <v>109</v>
      </c>
      <c r="T19" s="157" t="s">
        <v>109</v>
      </c>
    </row>
    <row r="20" spans="1:21" ht="14.1" customHeight="1">
      <c r="A20" s="238" t="s">
        <v>173</v>
      </c>
      <c r="B20" s="230">
        <v>5647</v>
      </c>
      <c r="C20" s="414">
        <v>1495</v>
      </c>
      <c r="D20" s="158">
        <v>1081</v>
      </c>
      <c r="E20" s="159">
        <f>D20/C20*100</f>
        <v>72.307692307692307</v>
      </c>
      <c r="F20" s="158">
        <v>380</v>
      </c>
      <c r="G20" s="159">
        <f>F20/C20*100</f>
        <v>25.418060200668897</v>
      </c>
      <c r="H20" s="158" t="s">
        <v>109</v>
      </c>
      <c r="I20" s="159" t="s">
        <v>109</v>
      </c>
      <c r="J20" s="158" t="s">
        <v>109</v>
      </c>
      <c r="K20" s="407" t="s">
        <v>109</v>
      </c>
      <c r="L20" s="409">
        <v>4152</v>
      </c>
      <c r="M20" s="158">
        <v>2936</v>
      </c>
      <c r="N20" s="159">
        <f>M20/L20*100</f>
        <v>70.712909441233137</v>
      </c>
      <c r="O20" s="158">
        <v>1047</v>
      </c>
      <c r="P20" s="159">
        <f>O20/L20*100</f>
        <v>25.216763005780347</v>
      </c>
      <c r="Q20" s="158" t="s">
        <v>109</v>
      </c>
      <c r="R20" s="159" t="s">
        <v>109</v>
      </c>
      <c r="S20" s="158" t="s">
        <v>109</v>
      </c>
      <c r="T20" s="159" t="s">
        <v>109</v>
      </c>
    </row>
    <row r="21" spans="1:21" ht="14.1" customHeight="1">
      <c r="A21" s="240" t="s">
        <v>174</v>
      </c>
      <c r="B21" s="234">
        <v>16474</v>
      </c>
      <c r="C21" s="415">
        <v>2359</v>
      </c>
      <c r="D21" s="156">
        <v>1220</v>
      </c>
      <c r="E21" s="157">
        <v>51.716829164900382</v>
      </c>
      <c r="F21" s="156">
        <v>728</v>
      </c>
      <c r="G21" s="157">
        <v>30.86053412462908</v>
      </c>
      <c r="H21" s="156">
        <v>268</v>
      </c>
      <c r="I21" s="157">
        <v>11.360746078846969</v>
      </c>
      <c r="J21" s="156">
        <v>143</v>
      </c>
      <c r="K21" s="408">
        <v>6.0618906316235694</v>
      </c>
      <c r="L21" s="410">
        <v>14115</v>
      </c>
      <c r="M21" s="156">
        <v>6269</v>
      </c>
      <c r="N21" s="157">
        <v>44.413744243712358</v>
      </c>
      <c r="O21" s="156">
        <v>4861</v>
      </c>
      <c r="P21" s="157">
        <v>34.438540559688278</v>
      </c>
      <c r="Q21" s="156">
        <v>1924</v>
      </c>
      <c r="R21" s="157">
        <v>13.630889125044279</v>
      </c>
      <c r="S21" s="156">
        <v>1061</v>
      </c>
      <c r="T21" s="157">
        <v>7.5168260715550828</v>
      </c>
    </row>
    <row r="22" spans="1:21" ht="14.1" customHeight="1" thickBot="1">
      <c r="A22" s="238" t="s">
        <v>22</v>
      </c>
      <c r="B22" s="232">
        <v>6096</v>
      </c>
      <c r="C22" s="414">
        <v>1455</v>
      </c>
      <c r="D22" s="158">
        <v>1028</v>
      </c>
      <c r="E22" s="159">
        <f>D22/C22*100</f>
        <v>70.652920962199318</v>
      </c>
      <c r="F22" s="158">
        <v>388</v>
      </c>
      <c r="G22" s="159">
        <f>F22/C22*100</f>
        <v>26.666666666666668</v>
      </c>
      <c r="H22" s="158" t="s">
        <v>109</v>
      </c>
      <c r="I22" s="159" t="s">
        <v>109</v>
      </c>
      <c r="J22" s="158" t="s">
        <v>109</v>
      </c>
      <c r="K22" s="407" t="s">
        <v>109</v>
      </c>
      <c r="L22" s="409">
        <v>4641</v>
      </c>
      <c r="M22" s="158">
        <v>3334</v>
      </c>
      <c r="N22" s="159">
        <f>M22/L22*100</f>
        <v>71.837965955613015</v>
      </c>
      <c r="O22" s="158">
        <v>1198</v>
      </c>
      <c r="P22" s="159">
        <f>O22/L22*100</f>
        <v>25.813402283990524</v>
      </c>
      <c r="Q22" s="158" t="s">
        <v>109</v>
      </c>
      <c r="R22" s="159" t="s">
        <v>109</v>
      </c>
      <c r="S22" s="158" t="s">
        <v>109</v>
      </c>
      <c r="T22" s="159" t="s">
        <v>109</v>
      </c>
    </row>
    <row r="23" spans="1:21" ht="14.1" customHeight="1">
      <c r="A23" s="241" t="s">
        <v>110</v>
      </c>
      <c r="B23" s="210">
        <v>589005</v>
      </c>
      <c r="C23" s="416">
        <v>84875</v>
      </c>
      <c r="D23" s="160">
        <v>25703</v>
      </c>
      <c r="E23" s="127">
        <v>30.283357879234167</v>
      </c>
      <c r="F23" s="160">
        <v>31701</v>
      </c>
      <c r="G23" s="127">
        <v>37.350220913107513</v>
      </c>
      <c r="H23" s="160">
        <v>19353</v>
      </c>
      <c r="I23" s="127">
        <v>22.801767304860089</v>
      </c>
      <c r="J23" s="126">
        <v>8118</v>
      </c>
      <c r="K23" s="128">
        <v>9.5646539027982325</v>
      </c>
      <c r="L23" s="374">
        <v>504130</v>
      </c>
      <c r="M23" s="160">
        <v>131292</v>
      </c>
      <c r="N23" s="127">
        <v>26.043282486660186</v>
      </c>
      <c r="O23" s="160">
        <v>179553</v>
      </c>
      <c r="P23" s="127">
        <v>35.616408466070261</v>
      </c>
      <c r="Q23" s="160">
        <v>131066</v>
      </c>
      <c r="R23" s="127">
        <v>25.998452780036896</v>
      </c>
      <c r="S23" s="126">
        <v>62219</v>
      </c>
      <c r="T23" s="127">
        <v>12.341856267232657</v>
      </c>
    </row>
    <row r="24" spans="1:21" ht="14.1" customHeight="1">
      <c r="A24" s="242" t="s">
        <v>111</v>
      </c>
      <c r="B24" s="211">
        <v>85732</v>
      </c>
      <c r="C24" s="417">
        <v>19524</v>
      </c>
      <c r="D24" s="129">
        <v>8052</v>
      </c>
      <c r="E24" s="130">
        <v>41.241548862937918</v>
      </c>
      <c r="F24" s="209">
        <v>5456</v>
      </c>
      <c r="G24" s="130">
        <v>27.945093218602747</v>
      </c>
      <c r="H24" s="209">
        <v>4193</v>
      </c>
      <c r="I24" s="130">
        <v>21.476131940176195</v>
      </c>
      <c r="J24" s="209">
        <v>1823</v>
      </c>
      <c r="K24" s="131">
        <v>9.3372259782831382</v>
      </c>
      <c r="L24" s="379">
        <v>66208</v>
      </c>
      <c r="M24" s="129">
        <v>26284</v>
      </c>
      <c r="N24" s="130">
        <v>39.699130014499758</v>
      </c>
      <c r="O24" s="209">
        <v>18213</v>
      </c>
      <c r="P24" s="130">
        <v>27.508760270662158</v>
      </c>
      <c r="Q24" s="209">
        <v>14364</v>
      </c>
      <c r="R24" s="130">
        <v>21.695263412276461</v>
      </c>
      <c r="S24" s="209">
        <v>7347</v>
      </c>
      <c r="T24" s="130">
        <v>11.096846302561623</v>
      </c>
      <c r="U24" s="82"/>
    </row>
    <row r="25" spans="1:21" ht="14.1" customHeight="1" thickBot="1">
      <c r="A25" s="243" t="s">
        <v>1</v>
      </c>
      <c r="B25" s="212">
        <v>674737</v>
      </c>
      <c r="C25" s="418">
        <v>104399</v>
      </c>
      <c r="D25" s="132">
        <v>33755</v>
      </c>
      <c r="E25" s="133">
        <v>32.33268517897681</v>
      </c>
      <c r="F25" s="162">
        <v>37157</v>
      </c>
      <c r="G25" s="133">
        <v>35.591337081772814</v>
      </c>
      <c r="H25" s="162">
        <v>23546</v>
      </c>
      <c r="I25" s="133">
        <v>22.553855879845592</v>
      </c>
      <c r="J25" s="162">
        <v>9941</v>
      </c>
      <c r="K25" s="134">
        <v>9.5221218594047841</v>
      </c>
      <c r="L25" s="412">
        <v>570338</v>
      </c>
      <c r="M25" s="132">
        <v>157576</v>
      </c>
      <c r="N25" s="133">
        <v>27.628529047687511</v>
      </c>
      <c r="O25" s="162">
        <v>197766</v>
      </c>
      <c r="P25" s="134">
        <v>34.675227672012035</v>
      </c>
      <c r="Q25" s="412">
        <v>145430</v>
      </c>
      <c r="R25" s="133">
        <v>25.498914678664232</v>
      </c>
      <c r="S25" s="162">
        <v>69566</v>
      </c>
      <c r="T25" s="133">
        <v>12.197328601636222</v>
      </c>
    </row>
    <row r="26" spans="1:21" ht="14.1" customHeight="1">
      <c r="A26" s="660" t="s">
        <v>175</v>
      </c>
      <c r="B26" s="660"/>
      <c r="C26" s="660"/>
      <c r="D26" s="660"/>
      <c r="E26" s="660"/>
      <c r="F26" s="660"/>
      <c r="G26" s="660"/>
      <c r="H26" s="660"/>
      <c r="I26" s="660"/>
      <c r="J26" s="660"/>
      <c r="K26" s="660"/>
      <c r="L26" s="137"/>
      <c r="M26" s="137"/>
      <c r="N26" s="137"/>
      <c r="O26" s="137"/>
      <c r="P26" s="137"/>
      <c r="Q26" s="137"/>
      <c r="R26" s="137"/>
      <c r="S26" s="137"/>
      <c r="T26" s="137"/>
    </row>
    <row r="27" spans="1:21">
      <c r="A27" s="661" t="s">
        <v>150</v>
      </c>
      <c r="B27" s="662"/>
      <c r="C27" s="662"/>
      <c r="D27" s="662"/>
      <c r="E27" s="662"/>
      <c r="F27" s="662"/>
      <c r="G27" s="662"/>
      <c r="H27" s="662"/>
      <c r="I27" s="662"/>
      <c r="J27" s="662"/>
      <c r="K27" s="662"/>
      <c r="L27" s="662"/>
      <c r="M27" s="662"/>
      <c r="N27" s="662"/>
      <c r="O27" s="662"/>
      <c r="P27" s="662"/>
      <c r="Q27" s="662"/>
      <c r="R27" s="662"/>
      <c r="S27" s="662"/>
      <c r="T27" s="662"/>
    </row>
    <row r="28" spans="1:21" ht="18.600000000000001" customHeight="1">
      <c r="A28" s="137" t="s">
        <v>240</v>
      </c>
      <c r="B28" s="137"/>
      <c r="C28" s="163"/>
      <c r="D28" s="137"/>
      <c r="E28" s="137"/>
      <c r="F28" s="137"/>
      <c r="G28" s="137"/>
      <c r="H28" s="163"/>
      <c r="I28" s="137"/>
      <c r="J28" s="137"/>
      <c r="K28" s="137"/>
      <c r="L28" s="163"/>
      <c r="M28" s="137"/>
      <c r="N28" s="137"/>
      <c r="O28" s="137"/>
      <c r="P28" s="137"/>
      <c r="Q28" s="137"/>
      <c r="R28" s="137"/>
      <c r="S28" s="137"/>
      <c r="T28" s="137"/>
    </row>
    <row r="29" spans="1:21">
      <c r="A29" s="137"/>
      <c r="B29" s="137"/>
      <c r="C29" s="137"/>
      <c r="D29" s="137"/>
      <c r="E29" s="137"/>
      <c r="F29" s="137"/>
      <c r="G29" s="137"/>
      <c r="H29" s="137"/>
      <c r="I29" s="137"/>
      <c r="J29" s="137"/>
      <c r="K29" s="137"/>
      <c r="L29" s="137"/>
      <c r="M29" s="137"/>
      <c r="N29" s="137"/>
      <c r="O29" s="137"/>
      <c r="P29" s="137"/>
      <c r="Q29" s="137"/>
      <c r="R29" s="137"/>
      <c r="S29" s="137"/>
      <c r="T29" s="137"/>
    </row>
    <row r="30" spans="1:21">
      <c r="A30" s="587"/>
      <c r="B30" s="137"/>
      <c r="C30" s="137"/>
      <c r="D30" s="137"/>
      <c r="E30" s="137"/>
      <c r="F30" s="137"/>
      <c r="G30" s="137"/>
      <c r="H30" s="137"/>
      <c r="I30" s="137"/>
      <c r="J30" s="137"/>
      <c r="K30" s="137"/>
      <c r="L30" s="137"/>
      <c r="M30" s="137"/>
      <c r="N30" s="137"/>
      <c r="O30" s="137"/>
      <c r="P30" s="137"/>
      <c r="Q30" s="137"/>
      <c r="R30" s="137"/>
      <c r="S30" s="137"/>
      <c r="T30" s="137"/>
    </row>
    <row r="31" spans="1:21">
      <c r="A31" s="137"/>
      <c r="B31" s="137"/>
      <c r="C31" s="137"/>
      <c r="D31" s="137"/>
      <c r="E31" s="137"/>
      <c r="F31" s="137"/>
      <c r="G31" s="137"/>
      <c r="H31" s="137"/>
      <c r="I31" s="137"/>
      <c r="J31" s="137"/>
      <c r="K31" s="137"/>
      <c r="L31" s="137"/>
      <c r="M31" s="137"/>
      <c r="N31" s="137"/>
      <c r="O31" s="137"/>
      <c r="P31" s="137"/>
      <c r="Q31" s="137"/>
      <c r="R31" s="137"/>
      <c r="S31" s="137"/>
      <c r="T31" s="137"/>
    </row>
    <row r="32" spans="1:21">
      <c r="A32" s="137"/>
      <c r="B32" s="137"/>
      <c r="C32" s="137"/>
      <c r="D32" s="137"/>
      <c r="E32" s="137"/>
      <c r="F32" s="137"/>
      <c r="G32" s="137"/>
      <c r="H32" s="137"/>
      <c r="I32" s="137"/>
      <c r="J32" s="137"/>
      <c r="K32" s="137"/>
      <c r="L32" s="137"/>
      <c r="M32" s="137"/>
      <c r="N32" s="137"/>
      <c r="O32" s="137"/>
      <c r="P32" s="137"/>
      <c r="Q32" s="137"/>
      <c r="R32" s="137"/>
      <c r="S32" s="137"/>
      <c r="T32" s="137"/>
    </row>
    <row r="33" spans="1:20">
      <c r="A33" s="137"/>
      <c r="B33" s="137"/>
      <c r="C33" s="137"/>
      <c r="D33" s="137"/>
      <c r="E33" s="137"/>
      <c r="F33" s="137"/>
      <c r="G33" s="137"/>
      <c r="H33" s="137"/>
      <c r="I33" s="137"/>
      <c r="J33" s="137"/>
      <c r="K33" s="137"/>
      <c r="L33" s="137"/>
      <c r="M33" s="137"/>
      <c r="N33" s="137"/>
      <c r="O33" s="137"/>
      <c r="P33" s="137"/>
      <c r="Q33" s="137"/>
      <c r="R33" s="137"/>
      <c r="S33" s="137"/>
      <c r="T33" s="137"/>
    </row>
    <row r="34" spans="1:20">
      <c r="A34" s="137"/>
      <c r="B34" s="137"/>
      <c r="C34" s="137"/>
      <c r="D34" s="137"/>
      <c r="E34" s="137"/>
      <c r="F34" s="137"/>
      <c r="G34" s="137"/>
      <c r="H34" s="137"/>
      <c r="I34" s="137"/>
      <c r="J34" s="137"/>
      <c r="K34" s="137"/>
      <c r="L34" s="137"/>
      <c r="M34" s="137"/>
      <c r="N34" s="137"/>
      <c r="O34" s="137"/>
      <c r="P34" s="137"/>
      <c r="Q34" s="137"/>
      <c r="R34" s="137"/>
      <c r="S34" s="137"/>
      <c r="T34" s="137"/>
    </row>
  </sheetData>
  <mergeCells count="19">
    <mergeCell ref="A26:K26"/>
    <mergeCell ref="A27:T27"/>
    <mergeCell ref="S5:T5"/>
    <mergeCell ref="A3:A6"/>
    <mergeCell ref="B3:B5"/>
    <mergeCell ref="C3:T3"/>
    <mergeCell ref="C4:C5"/>
    <mergeCell ref="D4:K4"/>
    <mergeCell ref="L4:L5"/>
    <mergeCell ref="M4:T4"/>
    <mergeCell ref="D5:E5"/>
    <mergeCell ref="F5:G5"/>
    <mergeCell ref="H5:I5"/>
    <mergeCell ref="J5:K5"/>
    <mergeCell ref="B6:C6"/>
    <mergeCell ref="M5:N5"/>
    <mergeCell ref="O5:P5"/>
    <mergeCell ref="A1:V1"/>
    <mergeCell ref="Q5:R5"/>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dimension ref="A1:W32"/>
  <sheetViews>
    <sheetView zoomScale="85" zoomScaleNormal="85" workbookViewId="0">
      <selection activeCell="A2" sqref="A2"/>
    </sheetView>
  </sheetViews>
  <sheetFormatPr baseColWidth="10" defaultColWidth="11.5703125" defaultRowHeight="14.25"/>
  <cols>
    <col min="1" max="1" width="31.85546875" style="81" customWidth="1"/>
    <col min="2" max="8" width="11.85546875" style="81" customWidth="1"/>
    <col min="9" max="9" width="15.85546875" style="81" customWidth="1"/>
    <col min="10" max="22" width="11.7109375" style="81" customWidth="1"/>
    <col min="23" max="16384" width="11.5703125" style="81"/>
  </cols>
  <sheetData>
    <row r="1" spans="1:23"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3" ht="24" customHeight="1">
      <c r="A2" s="195" t="s">
        <v>280</v>
      </c>
      <c r="B2" s="195"/>
      <c r="C2" s="195"/>
      <c r="D2" s="195"/>
      <c r="E2" s="195"/>
      <c r="F2" s="195"/>
      <c r="G2" s="195"/>
      <c r="H2" s="195"/>
      <c r="I2" s="196"/>
      <c r="J2" s="196"/>
      <c r="K2" s="99"/>
      <c r="L2" s="99"/>
      <c r="M2" s="99"/>
      <c r="N2" s="99"/>
      <c r="O2" s="99"/>
      <c r="P2" s="99"/>
      <c r="Q2" s="99"/>
      <c r="R2" s="99"/>
      <c r="S2" s="99"/>
    </row>
    <row r="3" spans="1:23" ht="27" customHeight="1">
      <c r="A3" s="680" t="s">
        <v>98</v>
      </c>
      <c r="B3" s="682" t="s">
        <v>202</v>
      </c>
      <c r="C3" s="683"/>
      <c r="D3" s="683"/>
      <c r="E3" s="683"/>
      <c r="F3" s="683"/>
      <c r="G3" s="683"/>
      <c r="H3" s="683"/>
      <c r="I3" s="683"/>
      <c r="J3" s="683"/>
      <c r="K3" s="683"/>
      <c r="L3" s="683"/>
      <c r="M3" s="683"/>
      <c r="N3" s="683"/>
      <c r="O3" s="683"/>
      <c r="P3" s="683"/>
      <c r="Q3" s="683"/>
      <c r="R3" s="683"/>
      <c r="S3" s="683"/>
      <c r="T3" s="683"/>
      <c r="U3" s="683"/>
      <c r="V3" s="683"/>
    </row>
    <row r="4" spans="1:23" ht="39" customHeight="1">
      <c r="A4" s="680"/>
      <c r="B4" s="672" t="s">
        <v>100</v>
      </c>
      <c r="C4" s="673" t="s">
        <v>101</v>
      </c>
      <c r="D4" s="673"/>
      <c r="E4" s="673"/>
      <c r="F4" s="673"/>
      <c r="G4" s="673"/>
      <c r="H4" s="684"/>
      <c r="I4" s="672" t="s">
        <v>102</v>
      </c>
      <c r="J4" s="673" t="s">
        <v>101</v>
      </c>
      <c r="K4" s="673"/>
      <c r="L4" s="673"/>
      <c r="M4" s="673"/>
      <c r="N4" s="673"/>
      <c r="O4" s="684"/>
      <c r="P4" s="672" t="s">
        <v>103</v>
      </c>
      <c r="Q4" s="673" t="s">
        <v>101</v>
      </c>
      <c r="R4" s="673"/>
      <c r="S4" s="673"/>
      <c r="T4" s="673"/>
      <c r="U4" s="673"/>
      <c r="V4" s="673"/>
    </row>
    <row r="5" spans="1:23" ht="59.25" customHeight="1">
      <c r="A5" s="680"/>
      <c r="B5" s="672"/>
      <c r="C5" s="400" t="s">
        <v>104</v>
      </c>
      <c r="D5" s="400" t="s">
        <v>105</v>
      </c>
      <c r="E5" s="400" t="s">
        <v>106</v>
      </c>
      <c r="F5" s="400" t="s">
        <v>104</v>
      </c>
      <c r="G5" s="400" t="s">
        <v>105</v>
      </c>
      <c r="H5" s="401" t="s">
        <v>106</v>
      </c>
      <c r="I5" s="672"/>
      <c r="J5" s="400" t="s">
        <v>104</v>
      </c>
      <c r="K5" s="400" t="s">
        <v>105</v>
      </c>
      <c r="L5" s="400" t="s">
        <v>106</v>
      </c>
      <c r="M5" s="400" t="s">
        <v>104</v>
      </c>
      <c r="N5" s="400" t="s">
        <v>105</v>
      </c>
      <c r="O5" s="401" t="s">
        <v>106</v>
      </c>
      <c r="P5" s="672"/>
      <c r="Q5" s="400" t="s">
        <v>104</v>
      </c>
      <c r="R5" s="400" t="s">
        <v>105</v>
      </c>
      <c r="S5" s="400" t="s">
        <v>106</v>
      </c>
      <c r="T5" s="400" t="s">
        <v>104</v>
      </c>
      <c r="U5" s="400" t="s">
        <v>105</v>
      </c>
      <c r="V5" s="400" t="s">
        <v>106</v>
      </c>
    </row>
    <row r="6" spans="1:23" ht="15.75" thickBot="1">
      <c r="A6" s="681"/>
      <c r="B6" s="674" t="s">
        <v>107</v>
      </c>
      <c r="C6" s="675"/>
      <c r="D6" s="675"/>
      <c r="E6" s="675"/>
      <c r="F6" s="675" t="s">
        <v>108</v>
      </c>
      <c r="G6" s="675"/>
      <c r="H6" s="678"/>
      <c r="I6" s="674" t="s">
        <v>107</v>
      </c>
      <c r="J6" s="675"/>
      <c r="K6" s="675"/>
      <c r="L6" s="675"/>
      <c r="M6" s="675" t="s">
        <v>108</v>
      </c>
      <c r="N6" s="675"/>
      <c r="O6" s="678"/>
      <c r="P6" s="674" t="s">
        <v>107</v>
      </c>
      <c r="Q6" s="675"/>
      <c r="R6" s="675"/>
      <c r="S6" s="675"/>
      <c r="T6" s="675" t="s">
        <v>108</v>
      </c>
      <c r="U6" s="675"/>
      <c r="V6" s="675"/>
    </row>
    <row r="7" spans="1:23">
      <c r="A7" s="244" t="s">
        <v>7</v>
      </c>
      <c r="B7" s="180">
        <v>434512</v>
      </c>
      <c r="C7" s="176">
        <v>25410</v>
      </c>
      <c r="D7" s="176">
        <v>281966</v>
      </c>
      <c r="E7" s="177">
        <v>127136</v>
      </c>
      <c r="F7" s="181">
        <v>5.8479397577052001</v>
      </c>
      <c r="G7" s="178">
        <v>64.892569135029646</v>
      </c>
      <c r="H7" s="167">
        <v>29.259491107265163</v>
      </c>
      <c r="I7" s="168">
        <v>418406</v>
      </c>
      <c r="J7" s="164">
        <v>15632</v>
      </c>
      <c r="K7" s="164">
        <v>277820</v>
      </c>
      <c r="L7" s="165">
        <v>124954</v>
      </c>
      <c r="M7" s="169">
        <v>3.7360840905723149</v>
      </c>
      <c r="N7" s="166">
        <v>66.399621420342925</v>
      </c>
      <c r="O7" s="167">
        <v>29.864294489084763</v>
      </c>
      <c r="P7" s="180">
        <v>16106</v>
      </c>
      <c r="Q7" s="176">
        <v>9778</v>
      </c>
      <c r="R7" s="176">
        <v>4146</v>
      </c>
      <c r="S7" s="176">
        <v>2182</v>
      </c>
      <c r="T7" s="181">
        <v>60.71029430026077</v>
      </c>
      <c r="U7" s="178">
        <v>25.741959518191976</v>
      </c>
      <c r="V7" s="169">
        <v>13.547746181547248</v>
      </c>
      <c r="W7" s="83"/>
    </row>
    <row r="8" spans="1:23">
      <c r="A8" s="245" t="s">
        <v>8</v>
      </c>
      <c r="B8" s="174">
        <v>500523</v>
      </c>
      <c r="C8" s="170">
        <v>110628</v>
      </c>
      <c r="D8" s="170">
        <v>196172</v>
      </c>
      <c r="E8" s="171">
        <v>193723</v>
      </c>
      <c r="F8" s="175">
        <v>22.102480805077889</v>
      </c>
      <c r="G8" s="172">
        <v>39.193403699730084</v>
      </c>
      <c r="H8" s="173">
        <v>38.704115495192035</v>
      </c>
      <c r="I8" s="174">
        <v>489824</v>
      </c>
      <c r="J8" s="170">
        <v>106340</v>
      </c>
      <c r="K8" s="170">
        <v>192536</v>
      </c>
      <c r="L8" s="171">
        <v>190948</v>
      </c>
      <c r="M8" s="175">
        <v>21.709838635918207</v>
      </c>
      <c r="N8" s="172">
        <v>39.30717972169596</v>
      </c>
      <c r="O8" s="173">
        <v>38.982981642385838</v>
      </c>
      <c r="P8" s="174">
        <v>10699</v>
      </c>
      <c r="Q8" s="170">
        <v>4288</v>
      </c>
      <c r="R8" s="170">
        <v>3636</v>
      </c>
      <c r="S8" s="170">
        <v>2775</v>
      </c>
      <c r="T8" s="175">
        <v>40.078512010468273</v>
      </c>
      <c r="U8" s="172">
        <v>33.984484531264606</v>
      </c>
      <c r="V8" s="175">
        <v>25.937003458267128</v>
      </c>
    </row>
    <row r="9" spans="1:23">
      <c r="A9" s="246" t="s">
        <v>9</v>
      </c>
      <c r="B9" s="180">
        <v>169339</v>
      </c>
      <c r="C9" s="176">
        <v>2446</v>
      </c>
      <c r="D9" s="176">
        <v>52749</v>
      </c>
      <c r="E9" s="177">
        <v>114144</v>
      </c>
      <c r="F9" s="555">
        <v>1.44443985142229</v>
      </c>
      <c r="G9" s="178">
        <v>31.149941832655209</v>
      </c>
      <c r="H9" s="179">
        <v>67.405618315922496</v>
      </c>
      <c r="I9" s="180">
        <v>163487</v>
      </c>
      <c r="J9" s="176">
        <v>2385</v>
      </c>
      <c r="K9" s="176">
        <v>50818</v>
      </c>
      <c r="L9" s="177">
        <v>110284</v>
      </c>
      <c r="M9" s="181">
        <v>1.4588315890560106</v>
      </c>
      <c r="N9" s="178">
        <v>31.083817061907066</v>
      </c>
      <c r="O9" s="179">
        <v>67.457351349036927</v>
      </c>
      <c r="P9" s="180">
        <v>5852</v>
      </c>
      <c r="Q9" s="176">
        <v>61</v>
      </c>
      <c r="R9" s="176">
        <v>1931</v>
      </c>
      <c r="S9" s="176">
        <v>3860</v>
      </c>
      <c r="T9" s="181">
        <v>1.0423786739576213</v>
      </c>
      <c r="U9" s="178">
        <v>32.997265892002737</v>
      </c>
      <c r="V9" s="181">
        <v>65.960355434039641</v>
      </c>
    </row>
    <row r="10" spans="1:23">
      <c r="A10" s="245" t="s">
        <v>10</v>
      </c>
      <c r="B10" s="174">
        <v>111445</v>
      </c>
      <c r="C10" s="170">
        <v>968</v>
      </c>
      <c r="D10" s="170">
        <v>34318</v>
      </c>
      <c r="E10" s="171">
        <v>76159</v>
      </c>
      <c r="F10" s="175">
        <v>0.86858988738839782</v>
      </c>
      <c r="G10" s="172">
        <v>30.79366503656512</v>
      </c>
      <c r="H10" s="173">
        <v>68.337745076046488</v>
      </c>
      <c r="I10" s="174">
        <v>107360</v>
      </c>
      <c r="J10" s="170">
        <v>915</v>
      </c>
      <c r="K10" s="170">
        <v>33226</v>
      </c>
      <c r="L10" s="171">
        <v>73219</v>
      </c>
      <c r="M10" s="175">
        <v>0.85227272727272718</v>
      </c>
      <c r="N10" s="172">
        <v>30.948211624441136</v>
      </c>
      <c r="O10" s="173">
        <v>68.199515648286138</v>
      </c>
      <c r="P10" s="174">
        <v>4085</v>
      </c>
      <c r="Q10" s="170">
        <v>53</v>
      </c>
      <c r="R10" s="170">
        <v>1092</v>
      </c>
      <c r="S10" s="170">
        <v>2940</v>
      </c>
      <c r="T10" s="175">
        <v>1.2974296205630353</v>
      </c>
      <c r="U10" s="172">
        <v>26.731946144430847</v>
      </c>
      <c r="V10" s="175">
        <v>71.970624235006113</v>
      </c>
    </row>
    <row r="11" spans="1:23">
      <c r="A11" s="246" t="s">
        <v>11</v>
      </c>
      <c r="B11" s="180">
        <v>25453</v>
      </c>
      <c r="C11" s="176">
        <v>1978</v>
      </c>
      <c r="D11" s="176">
        <v>11615</v>
      </c>
      <c r="E11" s="177">
        <v>11860</v>
      </c>
      <c r="F11" s="181">
        <v>7.7711861077279689</v>
      </c>
      <c r="G11" s="178">
        <v>45.633127725611914</v>
      </c>
      <c r="H11" s="179">
        <v>46.595686166660116</v>
      </c>
      <c r="I11" s="180">
        <v>24372</v>
      </c>
      <c r="J11" s="176">
        <v>1624</v>
      </c>
      <c r="K11" s="176">
        <v>11215</v>
      </c>
      <c r="L11" s="177">
        <v>11533</v>
      </c>
      <c r="M11" s="181">
        <v>6.6633842113901194</v>
      </c>
      <c r="N11" s="178">
        <v>46.015919908091249</v>
      </c>
      <c r="O11" s="179">
        <v>47.320695880518628</v>
      </c>
      <c r="P11" s="180">
        <v>1081</v>
      </c>
      <c r="Q11" s="176">
        <v>354</v>
      </c>
      <c r="R11" s="176">
        <v>400</v>
      </c>
      <c r="S11" s="176">
        <v>327</v>
      </c>
      <c r="T11" s="181">
        <v>32.747456059204438</v>
      </c>
      <c r="U11" s="178">
        <v>37.002775208140612</v>
      </c>
      <c r="V11" s="181">
        <v>30.249768732654946</v>
      </c>
    </row>
    <row r="12" spans="1:23">
      <c r="A12" s="245" t="s">
        <v>12</v>
      </c>
      <c r="B12" s="174">
        <v>83088</v>
      </c>
      <c r="C12" s="170">
        <v>26114</v>
      </c>
      <c r="D12" s="170">
        <v>9534</v>
      </c>
      <c r="E12" s="171">
        <v>47440</v>
      </c>
      <c r="F12" s="175">
        <v>31.429327941459658</v>
      </c>
      <c r="G12" s="172">
        <v>11.474581166955517</v>
      </c>
      <c r="H12" s="173">
        <v>57.096090891584829</v>
      </c>
      <c r="I12" s="174">
        <v>80128</v>
      </c>
      <c r="J12" s="170">
        <v>24706</v>
      </c>
      <c r="K12" s="170">
        <v>8782</v>
      </c>
      <c r="L12" s="171">
        <v>46640</v>
      </c>
      <c r="M12" s="175">
        <v>30.833166932907346</v>
      </c>
      <c r="N12" s="172">
        <v>10.959964057507987</v>
      </c>
      <c r="O12" s="173">
        <v>58.206869009584658</v>
      </c>
      <c r="P12" s="174">
        <v>2960</v>
      </c>
      <c r="Q12" s="170">
        <v>1408</v>
      </c>
      <c r="R12" s="170">
        <v>752</v>
      </c>
      <c r="S12" s="170">
        <v>800</v>
      </c>
      <c r="T12" s="175">
        <v>47.567567567567572</v>
      </c>
      <c r="U12" s="172">
        <v>25.405405405405407</v>
      </c>
      <c r="V12" s="175">
        <v>27.027027027027028</v>
      </c>
    </row>
    <row r="13" spans="1:23">
      <c r="A13" s="246" t="s">
        <v>13</v>
      </c>
      <c r="B13" s="180">
        <v>252876</v>
      </c>
      <c r="C13" s="176">
        <v>23521</v>
      </c>
      <c r="D13" s="176">
        <v>79392</v>
      </c>
      <c r="E13" s="177">
        <v>149963</v>
      </c>
      <c r="F13" s="181">
        <v>9.3013967319951281</v>
      </c>
      <c r="G13" s="178">
        <v>31.395624733070754</v>
      </c>
      <c r="H13" s="179">
        <v>59.302978534934113</v>
      </c>
      <c r="I13" s="180">
        <v>242969</v>
      </c>
      <c r="J13" s="176">
        <v>19964</v>
      </c>
      <c r="K13" s="176">
        <v>76068</v>
      </c>
      <c r="L13" s="177">
        <v>146937</v>
      </c>
      <c r="M13" s="181">
        <v>8.2166860792940675</v>
      </c>
      <c r="N13" s="178">
        <v>31.307697689828746</v>
      </c>
      <c r="O13" s="179">
        <v>60.475616230877193</v>
      </c>
      <c r="P13" s="180">
        <v>9907</v>
      </c>
      <c r="Q13" s="176">
        <v>3557</v>
      </c>
      <c r="R13" s="176">
        <v>3324</v>
      </c>
      <c r="S13" s="176">
        <v>3026</v>
      </c>
      <c r="T13" s="181">
        <v>35.903906328858383</v>
      </c>
      <c r="U13" s="178">
        <v>33.55203391541334</v>
      </c>
      <c r="V13" s="181">
        <v>30.544059755728277</v>
      </c>
    </row>
    <row r="14" spans="1:23">
      <c r="A14" s="245" t="s">
        <v>14</v>
      </c>
      <c r="B14" s="174">
        <v>72059</v>
      </c>
      <c r="C14" s="170">
        <v>637</v>
      </c>
      <c r="D14" s="170">
        <v>16398</v>
      </c>
      <c r="E14" s="171">
        <v>55024</v>
      </c>
      <c r="F14" s="175">
        <v>0.88399783510734253</v>
      </c>
      <c r="G14" s="172">
        <v>22.756352433422599</v>
      </c>
      <c r="H14" s="173">
        <v>76.359649731470043</v>
      </c>
      <c r="I14" s="174">
        <v>67993</v>
      </c>
      <c r="J14" s="170" t="s">
        <v>109</v>
      </c>
      <c r="K14" s="170" t="s">
        <v>109</v>
      </c>
      <c r="L14" s="171">
        <v>51727</v>
      </c>
      <c r="M14" s="175" t="s">
        <v>109</v>
      </c>
      <c r="N14" s="172" t="s">
        <v>109</v>
      </c>
      <c r="O14" s="173">
        <v>76.076949097701231</v>
      </c>
      <c r="P14" s="174">
        <v>4066</v>
      </c>
      <c r="Q14" s="170" t="s">
        <v>109</v>
      </c>
      <c r="R14" s="170" t="s">
        <v>109</v>
      </c>
      <c r="S14" s="170">
        <v>3297</v>
      </c>
      <c r="T14" s="175" t="s">
        <v>109</v>
      </c>
      <c r="U14" s="172" t="s">
        <v>109</v>
      </c>
      <c r="V14" s="175">
        <v>81.087063453025081</v>
      </c>
    </row>
    <row r="15" spans="1:23">
      <c r="A15" s="246" t="s">
        <v>15</v>
      </c>
      <c r="B15" s="180">
        <v>304971</v>
      </c>
      <c r="C15" s="176">
        <v>93415</v>
      </c>
      <c r="D15" s="176">
        <v>94404</v>
      </c>
      <c r="E15" s="177">
        <v>117152</v>
      </c>
      <c r="F15" s="181">
        <v>30.630781287401099</v>
      </c>
      <c r="G15" s="178">
        <v>30.955074416911771</v>
      </c>
      <c r="H15" s="179">
        <v>38.41414429568713</v>
      </c>
      <c r="I15" s="180">
        <v>286162</v>
      </c>
      <c r="J15" s="176">
        <v>83317</v>
      </c>
      <c r="K15" s="176">
        <v>89177</v>
      </c>
      <c r="L15" s="177">
        <v>113668</v>
      </c>
      <c r="M15" s="181">
        <v>29.115326283713422</v>
      </c>
      <c r="N15" s="178">
        <v>31.163117395041969</v>
      </c>
      <c r="O15" s="179">
        <v>39.721556321244613</v>
      </c>
      <c r="P15" s="180">
        <v>18809</v>
      </c>
      <c r="Q15" s="176">
        <v>10098</v>
      </c>
      <c r="R15" s="176">
        <v>5227</v>
      </c>
      <c r="S15" s="176">
        <v>3484</v>
      </c>
      <c r="T15" s="181">
        <v>53.687064703067676</v>
      </c>
      <c r="U15" s="178">
        <v>27.789887819660802</v>
      </c>
      <c r="V15" s="181">
        <v>18.523047477271518</v>
      </c>
    </row>
    <row r="16" spans="1:23">
      <c r="A16" s="245" t="s">
        <v>16</v>
      </c>
      <c r="B16" s="174">
        <v>665754</v>
      </c>
      <c r="C16" s="170">
        <v>51980</v>
      </c>
      <c r="D16" s="170">
        <v>274431</v>
      </c>
      <c r="E16" s="171">
        <v>339343</v>
      </c>
      <c r="F16" s="175">
        <v>7.8076887258657104</v>
      </c>
      <c r="G16" s="172">
        <v>41.221081660793629</v>
      </c>
      <c r="H16" s="173">
        <v>50.971229613340661</v>
      </c>
      <c r="I16" s="174">
        <v>611944</v>
      </c>
      <c r="J16" s="170">
        <v>35955</v>
      </c>
      <c r="K16" s="170">
        <v>253298</v>
      </c>
      <c r="L16" s="171">
        <v>322691</v>
      </c>
      <c r="M16" s="175">
        <v>5.8755376308943301</v>
      </c>
      <c r="N16" s="172">
        <v>41.392349626763227</v>
      </c>
      <c r="O16" s="173">
        <v>52.732112742342437</v>
      </c>
      <c r="P16" s="174">
        <v>53810</v>
      </c>
      <c r="Q16" s="170">
        <v>16025</v>
      </c>
      <c r="R16" s="170">
        <v>21133</v>
      </c>
      <c r="S16" s="170">
        <v>16652</v>
      </c>
      <c r="T16" s="175">
        <v>29.780709905222082</v>
      </c>
      <c r="U16" s="172">
        <v>39.273369262218914</v>
      </c>
      <c r="V16" s="175">
        <v>30.945920832559004</v>
      </c>
    </row>
    <row r="17" spans="1:22">
      <c r="A17" s="246" t="s">
        <v>17</v>
      </c>
      <c r="B17" s="180">
        <v>158574</v>
      </c>
      <c r="C17" s="176">
        <v>7893</v>
      </c>
      <c r="D17" s="176">
        <v>53204</v>
      </c>
      <c r="E17" s="177">
        <v>97477</v>
      </c>
      <c r="F17" s="181">
        <v>4.9774868515645689</v>
      </c>
      <c r="G17" s="178">
        <v>33.551527993239752</v>
      </c>
      <c r="H17" s="549">
        <v>61.470985155195699</v>
      </c>
      <c r="I17" s="180">
        <v>155374</v>
      </c>
      <c r="J17" s="176">
        <v>6442</v>
      </c>
      <c r="K17" s="176">
        <v>52054</v>
      </c>
      <c r="L17" s="177">
        <v>96878</v>
      </c>
      <c r="M17" s="181">
        <v>4.1461248342708563</v>
      </c>
      <c r="N17" s="178">
        <v>33.502387786888413</v>
      </c>
      <c r="O17" s="179">
        <v>62.35148737884073</v>
      </c>
      <c r="P17" s="180">
        <v>3200</v>
      </c>
      <c r="Q17" s="176">
        <v>1451</v>
      </c>
      <c r="R17" s="176">
        <v>1150</v>
      </c>
      <c r="S17" s="176">
        <v>599</v>
      </c>
      <c r="T17" s="181">
        <v>45.34375</v>
      </c>
      <c r="U17" s="178">
        <v>35.9375</v>
      </c>
      <c r="V17" s="181">
        <v>18.71875</v>
      </c>
    </row>
    <row r="18" spans="1:22">
      <c r="A18" s="245" t="s">
        <v>18</v>
      </c>
      <c r="B18" s="174">
        <v>34173</v>
      </c>
      <c r="C18" s="170">
        <v>962</v>
      </c>
      <c r="D18" s="170">
        <v>11673</v>
      </c>
      <c r="E18" s="171">
        <v>21538</v>
      </c>
      <c r="F18" s="175">
        <v>2.8150879349193811</v>
      </c>
      <c r="G18" s="172">
        <v>34.158546220700551</v>
      </c>
      <c r="H18" s="173">
        <v>63.026365844380059</v>
      </c>
      <c r="I18" s="174">
        <v>33450</v>
      </c>
      <c r="J18" s="170">
        <v>637</v>
      </c>
      <c r="K18" s="170">
        <v>11415</v>
      </c>
      <c r="L18" s="171">
        <v>21398</v>
      </c>
      <c r="M18" s="175">
        <v>1.9043348281016441</v>
      </c>
      <c r="N18" s="172">
        <v>34.125560538116588</v>
      </c>
      <c r="O18" s="173">
        <v>63.970104633781766</v>
      </c>
      <c r="P18" s="174">
        <v>723</v>
      </c>
      <c r="Q18" s="170">
        <v>325</v>
      </c>
      <c r="R18" s="170">
        <v>258</v>
      </c>
      <c r="S18" s="170">
        <v>140</v>
      </c>
      <c r="T18" s="175">
        <v>44.951590594744125</v>
      </c>
      <c r="U18" s="172">
        <v>35.684647302904565</v>
      </c>
      <c r="V18" s="175">
        <v>19.363762102351316</v>
      </c>
    </row>
    <row r="19" spans="1:22">
      <c r="A19" s="246" t="s">
        <v>19</v>
      </c>
      <c r="B19" s="180">
        <v>191615</v>
      </c>
      <c r="C19" s="176">
        <v>4274</v>
      </c>
      <c r="D19" s="176">
        <v>21413</v>
      </c>
      <c r="E19" s="177">
        <v>165928</v>
      </c>
      <c r="F19" s="181">
        <v>2.2305143125538187</v>
      </c>
      <c r="G19" s="178">
        <v>11.175012394645513</v>
      </c>
      <c r="H19" s="179">
        <v>86.594473292800672</v>
      </c>
      <c r="I19" s="180">
        <v>184032</v>
      </c>
      <c r="J19" s="176">
        <v>4204</v>
      </c>
      <c r="K19" s="176">
        <v>21001</v>
      </c>
      <c r="L19" s="177">
        <v>158827</v>
      </c>
      <c r="M19" s="181">
        <v>2.2843853242914278</v>
      </c>
      <c r="N19" s="178">
        <v>11.411602330029561</v>
      </c>
      <c r="O19" s="179">
        <v>86.304012345679013</v>
      </c>
      <c r="P19" s="180">
        <v>7583</v>
      </c>
      <c r="Q19" s="176">
        <v>70</v>
      </c>
      <c r="R19" s="176">
        <v>412</v>
      </c>
      <c r="S19" s="176">
        <v>7101</v>
      </c>
      <c r="T19" s="181">
        <v>0.9231174996703152</v>
      </c>
      <c r="U19" s="178">
        <v>5.4332058552024263</v>
      </c>
      <c r="V19" s="181">
        <v>93.643676645127258</v>
      </c>
    </row>
    <row r="20" spans="1:22">
      <c r="A20" s="245" t="s">
        <v>20</v>
      </c>
      <c r="B20" s="174">
        <v>95265</v>
      </c>
      <c r="C20" s="170">
        <v>5670</v>
      </c>
      <c r="D20" s="170">
        <v>7929</v>
      </c>
      <c r="E20" s="171">
        <v>81666</v>
      </c>
      <c r="F20" s="175">
        <v>5.9518186112423237</v>
      </c>
      <c r="G20" s="172">
        <v>8.323098724610297</v>
      </c>
      <c r="H20" s="173">
        <v>85.725082664147379</v>
      </c>
      <c r="I20" s="174">
        <v>94423</v>
      </c>
      <c r="J20" s="170" t="s">
        <v>109</v>
      </c>
      <c r="K20" s="170" t="s">
        <v>109</v>
      </c>
      <c r="L20" s="171">
        <v>80896</v>
      </c>
      <c r="M20" s="175" t="s">
        <v>109</v>
      </c>
      <c r="N20" s="172" t="s">
        <v>109</v>
      </c>
      <c r="O20" s="173">
        <v>85.67404128231469</v>
      </c>
      <c r="P20" s="174">
        <v>842</v>
      </c>
      <c r="Q20" s="170" t="s">
        <v>109</v>
      </c>
      <c r="R20" s="170" t="s">
        <v>109</v>
      </c>
      <c r="S20" s="170">
        <v>770</v>
      </c>
      <c r="T20" s="175" t="s">
        <v>109</v>
      </c>
      <c r="U20" s="172" t="s">
        <v>109</v>
      </c>
      <c r="V20" s="175">
        <v>91.448931116389559</v>
      </c>
    </row>
    <row r="21" spans="1:22">
      <c r="A21" s="246" t="s">
        <v>21</v>
      </c>
      <c r="B21" s="180">
        <v>112045</v>
      </c>
      <c r="C21" s="176">
        <v>27642</v>
      </c>
      <c r="D21" s="176">
        <v>38255</v>
      </c>
      <c r="E21" s="177">
        <v>46148</v>
      </c>
      <c r="F21" s="181">
        <v>24.670444910527021</v>
      </c>
      <c r="G21" s="178">
        <v>34.142532018385467</v>
      </c>
      <c r="H21" s="179">
        <v>41.187023071087509</v>
      </c>
      <c r="I21" s="180">
        <v>104450</v>
      </c>
      <c r="J21" s="176">
        <v>24414</v>
      </c>
      <c r="K21" s="176">
        <v>35675</v>
      </c>
      <c r="L21" s="177">
        <v>44361</v>
      </c>
      <c r="M21" s="181">
        <v>23.373863092388703</v>
      </c>
      <c r="N21" s="178">
        <v>34.155098133078027</v>
      </c>
      <c r="O21" s="179">
        <v>42.47103877453327</v>
      </c>
      <c r="P21" s="180">
        <v>7595</v>
      </c>
      <c r="Q21" s="176">
        <v>3228</v>
      </c>
      <c r="R21" s="176">
        <v>2580</v>
      </c>
      <c r="S21" s="176">
        <v>1787</v>
      </c>
      <c r="T21" s="181">
        <v>42.501645819618176</v>
      </c>
      <c r="U21" s="178">
        <v>33.969716919025672</v>
      </c>
      <c r="V21" s="181">
        <v>23.528637261356156</v>
      </c>
    </row>
    <row r="22" spans="1:22" ht="15" thickBot="1">
      <c r="A22" s="245" t="s">
        <v>22</v>
      </c>
      <c r="B22" s="186">
        <v>95348</v>
      </c>
      <c r="C22" s="182">
        <v>1489</v>
      </c>
      <c r="D22" s="182">
        <v>2590</v>
      </c>
      <c r="E22" s="183">
        <v>91269</v>
      </c>
      <c r="F22" s="187">
        <v>1.5616478583714395</v>
      </c>
      <c r="G22" s="184">
        <v>2.7163653144271511</v>
      </c>
      <c r="H22" s="185">
        <v>95.721986827201405</v>
      </c>
      <c r="I22" s="186">
        <v>94245</v>
      </c>
      <c r="J22" s="182" t="s">
        <v>109</v>
      </c>
      <c r="K22" s="182" t="s">
        <v>109</v>
      </c>
      <c r="L22" s="183">
        <v>90305</v>
      </c>
      <c r="M22" s="187" t="s">
        <v>109</v>
      </c>
      <c r="N22" s="184" t="s">
        <v>109</v>
      </c>
      <c r="O22" s="185">
        <v>95.819406865085682</v>
      </c>
      <c r="P22" s="186">
        <v>1103</v>
      </c>
      <c r="Q22" s="182" t="s">
        <v>109</v>
      </c>
      <c r="R22" s="182" t="s">
        <v>109</v>
      </c>
      <c r="S22" s="182">
        <v>964</v>
      </c>
      <c r="T22" s="187" t="s">
        <v>109</v>
      </c>
      <c r="U22" s="184" t="s">
        <v>109</v>
      </c>
      <c r="V22" s="187">
        <v>87.398005439709877</v>
      </c>
    </row>
    <row r="23" spans="1:22">
      <c r="A23" s="247" t="s">
        <v>110</v>
      </c>
      <c r="B23" s="126">
        <v>2571969</v>
      </c>
      <c r="C23" s="161">
        <v>369543</v>
      </c>
      <c r="D23" s="161">
        <v>1050646</v>
      </c>
      <c r="E23" s="161">
        <v>1151780</v>
      </c>
      <c r="F23" s="127">
        <v>14.368096971619797</v>
      </c>
      <c r="G23" s="188">
        <v>40.8498702744862</v>
      </c>
      <c r="H23" s="128">
        <v>44.782032753894001</v>
      </c>
      <c r="I23" s="126">
        <v>2447079</v>
      </c>
      <c r="J23" s="161">
        <v>319031</v>
      </c>
      <c r="K23" s="161">
        <v>1008040</v>
      </c>
      <c r="L23" s="161">
        <v>1120008</v>
      </c>
      <c r="M23" s="127">
        <v>13.037217024869241</v>
      </c>
      <c r="N23" s="188">
        <v>41.193602658516539</v>
      </c>
      <c r="O23" s="128">
        <v>45.769180316614218</v>
      </c>
      <c r="P23" s="126">
        <v>124890</v>
      </c>
      <c r="Q23" s="161">
        <v>50512</v>
      </c>
      <c r="R23" s="161">
        <v>42606</v>
      </c>
      <c r="S23" s="160">
        <v>31772</v>
      </c>
      <c r="T23" s="188">
        <v>40.445191768756509</v>
      </c>
      <c r="U23" s="188">
        <v>34.11482104251742</v>
      </c>
      <c r="V23" s="127">
        <v>25.439987188726075</v>
      </c>
    </row>
    <row r="24" spans="1:22">
      <c r="A24" s="248" t="s">
        <v>111</v>
      </c>
      <c r="B24" s="129">
        <v>735071</v>
      </c>
      <c r="C24" s="189">
        <v>15484</v>
      </c>
      <c r="D24" s="189">
        <v>135397</v>
      </c>
      <c r="E24" s="189">
        <v>584190</v>
      </c>
      <c r="F24" s="130">
        <v>2.1064631851889137</v>
      </c>
      <c r="G24" s="190">
        <v>18.419581237730778</v>
      </c>
      <c r="H24" s="131">
        <v>79.473955577080318</v>
      </c>
      <c r="I24" s="129">
        <v>711540</v>
      </c>
      <c r="J24" s="189">
        <v>15226</v>
      </c>
      <c r="K24" s="189">
        <v>131056</v>
      </c>
      <c r="L24" s="189">
        <v>565258</v>
      </c>
      <c r="M24" s="130">
        <v>2.139865643533744</v>
      </c>
      <c r="N24" s="190">
        <v>18.418641256991876</v>
      </c>
      <c r="O24" s="131">
        <v>79.441493099474386</v>
      </c>
      <c r="P24" s="129">
        <v>23531</v>
      </c>
      <c r="Q24" s="189">
        <v>258</v>
      </c>
      <c r="R24" s="189">
        <v>4341</v>
      </c>
      <c r="S24" s="191">
        <v>18932</v>
      </c>
      <c r="T24" s="190">
        <v>1.0964259912455909</v>
      </c>
      <c r="U24" s="190">
        <v>18.448004759678721</v>
      </c>
      <c r="V24" s="130">
        <v>80.455569249075694</v>
      </c>
    </row>
    <row r="25" spans="1:22" ht="15" thickBot="1">
      <c r="A25" s="249" t="s">
        <v>1</v>
      </c>
      <c r="B25" s="132">
        <v>3307040</v>
      </c>
      <c r="C25" s="192">
        <v>385027</v>
      </c>
      <c r="D25" s="192">
        <v>1186043</v>
      </c>
      <c r="E25" s="192">
        <v>1735970</v>
      </c>
      <c r="F25" s="133">
        <v>11.642647201122454</v>
      </c>
      <c r="G25" s="193">
        <v>35.864186704726883</v>
      </c>
      <c r="H25" s="134">
        <v>52.493166094150659</v>
      </c>
      <c r="I25" s="132">
        <v>3158619</v>
      </c>
      <c r="J25" s="192">
        <v>334257</v>
      </c>
      <c r="K25" s="192">
        <v>1139096</v>
      </c>
      <c r="L25" s="192">
        <v>1685266</v>
      </c>
      <c r="M25" s="133">
        <v>10.582377931621382</v>
      </c>
      <c r="N25" s="193">
        <v>36.063102260829808</v>
      </c>
      <c r="O25" s="134">
        <v>53.354519807548805</v>
      </c>
      <c r="P25" s="132">
        <v>148421</v>
      </c>
      <c r="Q25" s="192">
        <v>50770</v>
      </c>
      <c r="R25" s="192">
        <v>46947</v>
      </c>
      <c r="S25" s="194">
        <v>50704</v>
      </c>
      <c r="T25" s="193">
        <v>34.206749718705574</v>
      </c>
      <c r="U25" s="193">
        <v>31.630968663464067</v>
      </c>
      <c r="V25" s="133">
        <v>34.162281617830359</v>
      </c>
    </row>
    <row r="26" spans="1:22">
      <c r="A26" s="679" t="s">
        <v>112</v>
      </c>
      <c r="B26" s="679"/>
      <c r="C26" s="679"/>
      <c r="D26" s="679"/>
      <c r="E26" s="679"/>
      <c r="F26" s="679"/>
      <c r="G26" s="679"/>
      <c r="H26" s="679"/>
      <c r="I26" s="679"/>
      <c r="J26" s="679"/>
      <c r="K26" s="679"/>
      <c r="L26" s="679"/>
      <c r="M26" s="679"/>
      <c r="N26" s="679"/>
      <c r="O26" s="679"/>
      <c r="P26" s="679"/>
      <c r="Q26" s="679"/>
      <c r="R26" s="679"/>
      <c r="S26" s="679"/>
      <c r="T26" s="137"/>
      <c r="U26" s="137"/>
      <c r="V26" s="137"/>
    </row>
    <row r="27" spans="1:22" ht="14.1" customHeight="1">
      <c r="A27" s="676" t="s">
        <v>113</v>
      </c>
      <c r="B27" s="676"/>
      <c r="C27" s="676"/>
      <c r="D27" s="676"/>
      <c r="E27" s="676"/>
      <c r="F27" s="676"/>
      <c r="G27" s="676"/>
      <c r="H27" s="676"/>
      <c r="I27" s="677"/>
      <c r="J27" s="677"/>
      <c r="K27" s="677"/>
      <c r="L27" s="677"/>
      <c r="M27" s="677"/>
      <c r="N27" s="677"/>
      <c r="O27" s="677"/>
      <c r="P27" s="677"/>
      <c r="Q27" s="677"/>
      <c r="R27" s="677"/>
      <c r="S27" s="677"/>
      <c r="T27" s="677"/>
      <c r="U27" s="677"/>
      <c r="V27" s="677"/>
    </row>
    <row r="28" spans="1:22">
      <c r="A28" s="137"/>
      <c r="B28" s="137"/>
      <c r="C28" s="137"/>
      <c r="D28" s="137"/>
      <c r="E28" s="137"/>
      <c r="F28" s="137"/>
      <c r="G28" s="137"/>
      <c r="H28" s="137"/>
      <c r="I28" s="137"/>
      <c r="J28" s="137"/>
      <c r="K28" s="137"/>
      <c r="L28" s="137"/>
      <c r="M28" s="137"/>
      <c r="N28" s="137"/>
      <c r="O28" s="137"/>
      <c r="P28" s="137"/>
      <c r="Q28" s="137"/>
      <c r="R28" s="137"/>
      <c r="S28" s="137"/>
      <c r="T28" s="137"/>
      <c r="U28" s="137"/>
      <c r="V28" s="137"/>
    </row>
    <row r="29" spans="1:22">
      <c r="A29" s="137"/>
      <c r="B29" s="137"/>
      <c r="C29" s="137"/>
      <c r="D29" s="137"/>
      <c r="E29" s="137"/>
      <c r="F29" s="137"/>
      <c r="G29" s="137"/>
      <c r="H29" s="137"/>
      <c r="I29" s="137"/>
      <c r="J29" s="137"/>
      <c r="K29" s="137"/>
      <c r="L29" s="137"/>
      <c r="M29" s="137"/>
      <c r="N29" s="137"/>
      <c r="O29" s="137"/>
      <c r="P29" s="137"/>
      <c r="Q29" s="137"/>
      <c r="R29" s="137"/>
      <c r="S29" s="137"/>
      <c r="T29" s="137"/>
      <c r="U29" s="137"/>
      <c r="V29" s="137"/>
    </row>
    <row r="30" spans="1:22">
      <c r="A30" s="137"/>
      <c r="B30" s="137"/>
      <c r="C30" s="137"/>
      <c r="D30" s="137"/>
      <c r="E30" s="137"/>
      <c r="F30" s="137"/>
      <c r="G30" s="137"/>
      <c r="H30" s="137"/>
      <c r="I30" s="137"/>
      <c r="J30" s="137"/>
      <c r="K30" s="137"/>
      <c r="L30" s="137"/>
      <c r="M30" s="137"/>
      <c r="N30" s="137"/>
      <c r="O30" s="137"/>
      <c r="P30" s="137"/>
      <c r="Q30" s="137"/>
      <c r="R30" s="137"/>
      <c r="S30" s="137"/>
      <c r="T30" s="137"/>
      <c r="U30" s="137"/>
      <c r="V30" s="137"/>
    </row>
    <row r="31" spans="1:22">
      <c r="A31" s="137"/>
      <c r="B31" s="137"/>
      <c r="C31" s="137"/>
      <c r="D31" s="137"/>
      <c r="E31" s="137"/>
      <c r="F31" s="137"/>
      <c r="G31" s="137"/>
      <c r="H31" s="137"/>
      <c r="I31" s="137"/>
      <c r="J31" s="137"/>
      <c r="K31" s="137"/>
      <c r="L31" s="137"/>
      <c r="M31" s="137"/>
      <c r="N31" s="137"/>
      <c r="O31" s="137"/>
      <c r="P31" s="137"/>
      <c r="Q31" s="137"/>
      <c r="R31" s="137"/>
      <c r="S31" s="137"/>
      <c r="T31" s="137"/>
      <c r="U31" s="137"/>
      <c r="V31" s="137"/>
    </row>
    <row r="32" spans="1:22">
      <c r="A32" s="137"/>
      <c r="B32" s="137"/>
      <c r="C32" s="137"/>
      <c r="D32" s="137"/>
      <c r="E32" s="137"/>
      <c r="F32" s="137"/>
      <c r="G32" s="137"/>
      <c r="H32" s="137"/>
      <c r="I32" s="137"/>
      <c r="J32" s="137"/>
      <c r="K32" s="137"/>
      <c r="L32" s="137"/>
      <c r="M32" s="137"/>
      <c r="N32" s="137"/>
      <c r="O32" s="137"/>
      <c r="P32" s="137"/>
      <c r="Q32" s="137"/>
      <c r="R32" s="137"/>
      <c r="S32" s="137"/>
      <c r="T32" s="137"/>
      <c r="U32" s="137"/>
      <c r="V32" s="137"/>
    </row>
  </sheetData>
  <mergeCells count="17">
    <mergeCell ref="J4:O4"/>
    <mergeCell ref="P4:P5"/>
    <mergeCell ref="Q4:V4"/>
    <mergeCell ref="B6:E6"/>
    <mergeCell ref="A1:V1"/>
    <mergeCell ref="A27:V27"/>
    <mergeCell ref="F6:H6"/>
    <mergeCell ref="I6:L6"/>
    <mergeCell ref="M6:O6"/>
    <mergeCell ref="P6:S6"/>
    <mergeCell ref="T6:V6"/>
    <mergeCell ref="A26:S26"/>
    <mergeCell ref="A3:A6"/>
    <mergeCell ref="B3:V3"/>
    <mergeCell ref="B4:B5"/>
    <mergeCell ref="C4:H4"/>
    <mergeCell ref="I4:I5"/>
  </mergeCells>
  <hyperlinks>
    <hyperlink ref="A1" location="Inhalt!A1" display="zurück zum Inhalt"/>
  </hyperlinks>
  <pageMargins left="0.7" right="0.7" top="0.78740157499999996" bottom="0.78740157499999996"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23"/>
  <sheetViews>
    <sheetView workbookViewId="0">
      <selection activeCell="C26" sqref="C26"/>
    </sheetView>
  </sheetViews>
  <sheetFormatPr baseColWidth="10" defaultRowHeight="15"/>
  <cols>
    <col min="1" max="1" width="22.85546875" customWidth="1"/>
    <col min="2" max="2" width="26.85546875" customWidth="1"/>
    <col min="4" max="4" width="23.7109375" customWidth="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ht="14.25" customHeight="1">
      <c r="A2" s="74" t="s">
        <v>281</v>
      </c>
      <c r="B2" s="74"/>
      <c r="C2" s="74"/>
      <c r="D2" s="74"/>
      <c r="E2" s="74"/>
    </row>
    <row r="3" spans="1:22" s="45" customFormat="1" ht="19.5" customHeight="1">
      <c r="A3" s="109"/>
      <c r="B3" s="646" t="s">
        <v>29</v>
      </c>
      <c r="C3" s="646"/>
      <c r="D3" s="646" t="s">
        <v>73</v>
      </c>
      <c r="E3" s="647"/>
    </row>
    <row r="4" spans="1:22" ht="17.25" customHeight="1" thickBot="1">
      <c r="A4" s="258"/>
      <c r="B4" s="259" t="s">
        <v>74</v>
      </c>
      <c r="C4" s="259" t="s">
        <v>26</v>
      </c>
      <c r="D4" s="259" t="s">
        <v>74</v>
      </c>
      <c r="E4" s="260" t="s">
        <v>26</v>
      </c>
    </row>
    <row r="5" spans="1:22">
      <c r="A5" s="261" t="s">
        <v>7</v>
      </c>
      <c r="B5" s="262">
        <v>30.884800828675203</v>
      </c>
      <c r="C5" s="263">
        <v>2.3754849390088562</v>
      </c>
      <c r="D5" s="277">
        <v>29.18262224902789</v>
      </c>
      <c r="E5" s="264">
        <v>1.8186305341131099</v>
      </c>
    </row>
    <row r="6" spans="1:22">
      <c r="A6" s="265" t="s">
        <v>8</v>
      </c>
      <c r="B6" s="266">
        <v>23.71964399254826</v>
      </c>
      <c r="C6" s="267">
        <v>2.1803726852345564</v>
      </c>
      <c r="D6" s="278">
        <v>25.57827827227479</v>
      </c>
      <c r="E6" s="268">
        <v>1.7321810941515383</v>
      </c>
    </row>
    <row r="7" spans="1:22">
      <c r="A7" s="269" t="s">
        <v>9</v>
      </c>
      <c r="B7" s="270">
        <v>36.765047765700423</v>
      </c>
      <c r="C7" s="271">
        <v>2.3598102966287291</v>
      </c>
      <c r="D7" s="279">
        <v>31.768246702291535</v>
      </c>
      <c r="E7" s="272">
        <v>2.0335295020662083</v>
      </c>
    </row>
    <row r="8" spans="1:22">
      <c r="A8" s="265" t="s">
        <v>10</v>
      </c>
      <c r="B8" s="266">
        <v>45.296941864385246</v>
      </c>
      <c r="C8" s="267">
        <v>2.1743926046821884</v>
      </c>
      <c r="D8" s="278">
        <v>42.05318656314504</v>
      </c>
      <c r="E8" s="268">
        <v>2.0732927027181551</v>
      </c>
    </row>
    <row r="9" spans="1:22">
      <c r="A9" s="269" t="s">
        <v>11</v>
      </c>
      <c r="B9" s="270">
        <v>25.041255104433713</v>
      </c>
      <c r="C9" s="271">
        <v>2.5337755897558663</v>
      </c>
      <c r="D9" s="279">
        <v>20.985842173834744</v>
      </c>
      <c r="E9" s="272">
        <v>1.9950761120792817</v>
      </c>
    </row>
    <row r="10" spans="1:22">
      <c r="A10" s="265" t="s">
        <v>12</v>
      </c>
      <c r="B10" s="266">
        <v>21.035683748430891</v>
      </c>
      <c r="C10" s="267">
        <v>1.7441513703280274</v>
      </c>
      <c r="D10" s="278">
        <v>23.844807371205114</v>
      </c>
      <c r="E10" s="268">
        <v>1.8377449663783949</v>
      </c>
    </row>
    <row r="11" spans="1:22">
      <c r="A11" s="269" t="s">
        <v>13</v>
      </c>
      <c r="B11" s="270">
        <v>31.873207333738169</v>
      </c>
      <c r="C11" s="271">
        <v>2.2740653069771644</v>
      </c>
      <c r="D11" s="279">
        <v>33.625130922606772</v>
      </c>
      <c r="E11" s="272">
        <v>1.9923360468083369</v>
      </c>
    </row>
    <row r="12" spans="1:22">
      <c r="A12" s="265" t="s">
        <v>14</v>
      </c>
      <c r="B12" s="266">
        <v>46.171056560443617</v>
      </c>
      <c r="C12" s="267">
        <v>2.23717973517119</v>
      </c>
      <c r="D12" s="278">
        <v>49.740121777398421</v>
      </c>
      <c r="E12" s="268">
        <v>2.3571233064646302</v>
      </c>
    </row>
    <row r="13" spans="1:22">
      <c r="A13" s="269" t="s">
        <v>15</v>
      </c>
      <c r="B13" s="270">
        <v>25.699672100799763</v>
      </c>
      <c r="C13" s="271">
        <v>2.1564932170223017</v>
      </c>
      <c r="D13" s="279">
        <v>23.891864662710237</v>
      </c>
      <c r="E13" s="272">
        <v>1.7381519076170386</v>
      </c>
    </row>
    <row r="14" spans="1:22">
      <c r="A14" s="265" t="s">
        <v>16</v>
      </c>
      <c r="B14" s="266">
        <v>30.08283340279203</v>
      </c>
      <c r="C14" s="267">
        <v>2.3657189447035276</v>
      </c>
      <c r="D14" s="278">
        <v>33.703061238556657</v>
      </c>
      <c r="E14" s="268">
        <v>1.9952807898282972</v>
      </c>
    </row>
    <row r="15" spans="1:22">
      <c r="A15" s="269" t="s">
        <v>17</v>
      </c>
      <c r="B15" s="270">
        <v>34.06998480547324</v>
      </c>
      <c r="C15" s="271">
        <v>2.646881674040134</v>
      </c>
      <c r="D15" s="279">
        <v>32.931860971960774</v>
      </c>
      <c r="E15" s="272">
        <v>2.0826686019374088</v>
      </c>
    </row>
    <row r="16" spans="1:22">
      <c r="A16" s="265" t="s">
        <v>18</v>
      </c>
      <c r="B16" s="266">
        <v>37.51581172186858</v>
      </c>
      <c r="C16" s="267">
        <v>2.981739612292897</v>
      </c>
      <c r="D16" s="278">
        <v>41.306557709585135</v>
      </c>
      <c r="E16" s="268">
        <v>2.4457238114587576</v>
      </c>
    </row>
    <row r="17" spans="1:5">
      <c r="A17" s="269" t="s">
        <v>19</v>
      </c>
      <c r="B17" s="270">
        <v>39.702404322104151</v>
      </c>
      <c r="C17" s="271">
        <v>2.1296086062693198</v>
      </c>
      <c r="D17" s="279">
        <v>46.593840241025667</v>
      </c>
      <c r="E17" s="272">
        <v>1.9234350249775065</v>
      </c>
    </row>
    <row r="18" spans="1:5">
      <c r="A18" s="265" t="s">
        <v>20</v>
      </c>
      <c r="B18" s="266">
        <v>51.905956938592503</v>
      </c>
      <c r="C18" s="267">
        <v>2.2659333788321145</v>
      </c>
      <c r="D18" s="278">
        <v>56.712156458734839</v>
      </c>
      <c r="E18" s="268">
        <v>2.1581380370553029</v>
      </c>
    </row>
    <row r="19" spans="1:5">
      <c r="A19" s="269" t="s">
        <v>21</v>
      </c>
      <c r="B19" s="270">
        <v>34.061278246235545</v>
      </c>
      <c r="C19" s="271">
        <v>2.3086018069489636</v>
      </c>
      <c r="D19" s="279">
        <v>29.928217303563642</v>
      </c>
      <c r="E19" s="272">
        <v>2.0444419187982588</v>
      </c>
    </row>
    <row r="20" spans="1:5">
      <c r="A20" s="273" t="s">
        <v>22</v>
      </c>
      <c r="B20" s="274">
        <v>47.283359981664233</v>
      </c>
      <c r="C20" s="275">
        <v>2.3894050847752846</v>
      </c>
      <c r="D20" s="280">
        <v>56.620998506232745</v>
      </c>
      <c r="E20" s="276">
        <v>2.0893691750126129</v>
      </c>
    </row>
    <row r="21" spans="1:5">
      <c r="A21" s="636" t="s">
        <v>211</v>
      </c>
      <c r="B21" s="636"/>
      <c r="C21" s="636"/>
      <c r="D21" s="636"/>
      <c r="E21" s="636"/>
    </row>
    <row r="22" spans="1:5">
      <c r="A22" s="52"/>
      <c r="B22" s="47"/>
      <c r="C22" s="47"/>
      <c r="D22" s="47"/>
      <c r="E22" s="47"/>
    </row>
    <row r="23" spans="1:5" ht="24" customHeight="1">
      <c r="A23" s="633"/>
      <c r="B23" s="633"/>
      <c r="C23" s="633"/>
      <c r="D23" s="633"/>
      <c r="E23" s="633"/>
    </row>
  </sheetData>
  <mergeCells count="5">
    <mergeCell ref="B3:C3"/>
    <mergeCell ref="D3:E3"/>
    <mergeCell ref="A21:E21"/>
    <mergeCell ref="A23:E23"/>
    <mergeCell ref="A1:V1"/>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AI39"/>
  <sheetViews>
    <sheetView workbookViewId="0">
      <selection activeCell="A19" sqref="A19:XFD19"/>
    </sheetView>
  </sheetViews>
  <sheetFormatPr baseColWidth="10" defaultRowHeight="15"/>
  <cols>
    <col min="1" max="1" width="43.7109375" customWidth="1"/>
    <col min="2" max="2" width="13.28515625" customWidth="1"/>
  </cols>
  <sheetData>
    <row r="1" spans="1:22" ht="30" customHeight="1">
      <c r="A1" s="634" t="s">
        <v>0</v>
      </c>
      <c r="B1" s="634"/>
      <c r="C1" s="634"/>
      <c r="D1" s="634"/>
      <c r="E1" s="634"/>
      <c r="F1" s="634"/>
      <c r="G1" s="634"/>
      <c r="H1" s="634"/>
      <c r="I1" s="634"/>
      <c r="J1" s="634"/>
      <c r="K1" s="634"/>
      <c r="L1" s="634"/>
      <c r="M1" s="634"/>
      <c r="N1" s="634"/>
      <c r="O1" s="634"/>
      <c r="P1" s="634"/>
      <c r="Q1" s="634"/>
      <c r="R1" s="634"/>
      <c r="S1" s="634"/>
      <c r="T1" s="634"/>
      <c r="U1" s="634"/>
      <c r="V1" s="634"/>
    </row>
    <row r="2" spans="1:22" s="39" customFormat="1" ht="16.5" customHeight="1">
      <c r="A2" s="43" t="s">
        <v>282</v>
      </c>
      <c r="B2" s="43"/>
      <c r="C2" s="284"/>
      <c r="D2" s="284"/>
      <c r="E2" s="284"/>
    </row>
    <row r="3" spans="1:22" s="45" customFormat="1" ht="17.25" customHeight="1">
      <c r="A3" s="281"/>
      <c r="B3" s="282"/>
      <c r="C3" s="283"/>
    </row>
    <row r="4" spans="1:22" ht="17.25" customHeight="1" thickBot="1">
      <c r="A4" s="314"/>
      <c r="B4" s="315" t="s">
        <v>74</v>
      </c>
      <c r="C4" s="316" t="s">
        <v>26</v>
      </c>
      <c r="D4" s="47"/>
      <c r="E4" s="47"/>
    </row>
    <row r="5" spans="1:22">
      <c r="A5" s="269" t="s">
        <v>40</v>
      </c>
      <c r="B5" s="270">
        <v>20.980766856555036</v>
      </c>
      <c r="C5" s="272">
        <v>0.97032669744347155</v>
      </c>
      <c r="D5" s="47"/>
      <c r="E5" s="47"/>
    </row>
    <row r="6" spans="1:22">
      <c r="A6" s="265" t="s">
        <v>48</v>
      </c>
      <c r="B6" s="266">
        <v>7.8483726808328989</v>
      </c>
      <c r="C6" s="268">
        <v>0.62769762408560881</v>
      </c>
      <c r="D6" s="47"/>
      <c r="E6" s="47"/>
    </row>
    <row r="7" spans="1:22">
      <c r="A7" s="269" t="s">
        <v>41</v>
      </c>
      <c r="B7" s="270">
        <v>83.366101838725911</v>
      </c>
      <c r="C7" s="272">
        <v>0.76484969447518636</v>
      </c>
      <c r="D7" s="47"/>
      <c r="E7" s="47"/>
    </row>
    <row r="8" spans="1:22">
      <c r="A8" s="265" t="s">
        <v>49</v>
      </c>
      <c r="B8" s="266">
        <v>66.005825010256856</v>
      </c>
      <c r="C8" s="268">
        <v>1.1696669013415288</v>
      </c>
      <c r="D8" s="47"/>
      <c r="E8" s="47"/>
    </row>
    <row r="9" spans="1:22">
      <c r="A9" s="269" t="s">
        <v>50</v>
      </c>
      <c r="B9" s="270">
        <v>69.16056652396064</v>
      </c>
      <c r="C9" s="272">
        <v>1.1165823796674257</v>
      </c>
      <c r="D9" s="47"/>
      <c r="E9" s="47"/>
    </row>
    <row r="10" spans="1:22">
      <c r="A10" s="265" t="s">
        <v>51</v>
      </c>
      <c r="B10" s="266">
        <v>12.324682265211665</v>
      </c>
      <c r="C10" s="268">
        <v>0.73463367881528996</v>
      </c>
      <c r="D10" s="47"/>
      <c r="E10" s="47"/>
    </row>
    <row r="11" spans="1:22">
      <c r="A11" s="269" t="s">
        <v>52</v>
      </c>
      <c r="B11" s="270">
        <v>31.966494536277985</v>
      </c>
      <c r="C11" s="272">
        <v>1.1974555163069502</v>
      </c>
      <c r="D11" s="47"/>
      <c r="E11" s="47"/>
    </row>
    <row r="12" spans="1:22">
      <c r="A12" s="265" t="s">
        <v>53</v>
      </c>
      <c r="B12" s="266">
        <v>34.858663512818069</v>
      </c>
      <c r="C12" s="268">
        <v>1.1959613965866978</v>
      </c>
      <c r="D12" s="47"/>
      <c r="E12" s="47"/>
    </row>
    <row r="13" spans="1:22">
      <c r="A13" s="546" t="s">
        <v>42</v>
      </c>
      <c r="B13" s="270">
        <v>1.6250277791690118</v>
      </c>
      <c r="C13" s="272">
        <v>0.25746873287140137</v>
      </c>
      <c r="D13" s="47"/>
      <c r="E13" s="47"/>
    </row>
    <row r="14" spans="1:22">
      <c r="A14" s="265" t="s">
        <v>43</v>
      </c>
      <c r="B14" s="266">
        <v>7.1897496645513481</v>
      </c>
      <c r="C14" s="268">
        <v>0.63088106693776158</v>
      </c>
      <c r="D14" s="47"/>
      <c r="E14" s="47"/>
    </row>
    <row r="15" spans="1:22">
      <c r="A15" s="269" t="s">
        <v>44</v>
      </c>
      <c r="B15" s="270">
        <v>10.709326954563823</v>
      </c>
      <c r="C15" s="272">
        <v>0.75022983279442501</v>
      </c>
      <c r="D15" s="47"/>
      <c r="E15" s="47"/>
    </row>
    <row r="16" spans="1:22">
      <c r="A16" s="265" t="s">
        <v>45</v>
      </c>
      <c r="B16" s="266">
        <v>1.8053682551291503</v>
      </c>
      <c r="C16" s="268">
        <v>0.29682667986200462</v>
      </c>
      <c r="D16" s="47"/>
      <c r="E16" s="47"/>
    </row>
    <row r="17" spans="1:5">
      <c r="A17" s="269" t="s">
        <v>54</v>
      </c>
      <c r="B17" s="270">
        <v>14.662906359201639</v>
      </c>
      <c r="C17" s="272">
        <v>0.68983345169988375</v>
      </c>
      <c r="D17" s="47"/>
      <c r="E17" s="47"/>
    </row>
    <row r="18" spans="1:5">
      <c r="A18" s="317" t="s">
        <v>55</v>
      </c>
      <c r="B18" s="274">
        <v>4.5106226016615532</v>
      </c>
      <c r="C18" s="276">
        <v>0.46819953273187348</v>
      </c>
      <c r="D18" s="47"/>
      <c r="E18" s="47"/>
    </row>
    <row r="19" spans="1:5">
      <c r="A19" s="111" t="s">
        <v>75</v>
      </c>
      <c r="B19" s="111"/>
      <c r="C19" s="110"/>
      <c r="D19" s="110"/>
      <c r="E19" s="110"/>
    </row>
    <row r="20" spans="1:5">
      <c r="A20" s="110"/>
      <c r="B20" s="110"/>
      <c r="C20" s="110"/>
      <c r="D20" s="110"/>
      <c r="E20" s="110"/>
    </row>
    <row r="39" spans="1:35">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row>
  </sheetData>
  <mergeCells count="1">
    <mergeCell ref="A1:V1"/>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vt:i4>
      </vt:variant>
    </vt:vector>
  </HeadingPairs>
  <TitlesOfParts>
    <vt:vector size="27" baseType="lpstr">
      <vt:lpstr>Inhalt</vt:lpstr>
      <vt:lpstr>Abb. HF01.4-1</vt:lpstr>
      <vt:lpstr>Abb. HF01.4-2</vt:lpstr>
      <vt:lpstr>Abb. HF01.4-3</vt:lpstr>
      <vt:lpstr>Abb. HF01.4-4</vt:lpstr>
      <vt:lpstr>Abb. HF01.4-5</vt:lpstr>
      <vt:lpstr>Abb. HF01.4-6</vt:lpstr>
      <vt:lpstr>Abb.HF01.4-7</vt:lpstr>
      <vt:lpstr>Abb. HF01.4-8</vt:lpstr>
      <vt:lpstr>Abb. HF01.4-9_neu</vt:lpstr>
      <vt:lpstr>Tab.HF01.4-1W</vt:lpstr>
      <vt:lpstr>Tab.HF01.4-2W</vt:lpstr>
      <vt:lpstr>Tab.HF01.4-3W</vt:lpstr>
      <vt:lpstr>Tab.HF01.4-4W</vt:lpstr>
      <vt:lpstr>Tab.HF01.4-5W</vt:lpstr>
      <vt:lpstr>Tab.HF01.4-6W</vt:lpstr>
      <vt:lpstr>Tab.HF01.4-7W</vt:lpstr>
      <vt:lpstr>Tab.HF01.4-8W</vt:lpstr>
      <vt:lpstr>Tab.HF01.4-9W</vt:lpstr>
      <vt:lpstr>Tab.HF01.4-10W</vt:lpstr>
      <vt:lpstr>Tab.HF01.4-11W</vt:lpstr>
      <vt:lpstr>Tab.HF01.4-12W</vt:lpstr>
      <vt:lpstr>Tab.HF01.4-13W</vt:lpstr>
      <vt:lpstr>Tab.HF01.4-14W</vt:lpstr>
      <vt:lpstr>Tab. HF01.4-15W</vt:lpstr>
      <vt:lpstr>Tab.HF01.4-16W</vt:lpstr>
      <vt:lpstr>Inhalt!Druckbereich</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Patricia Lochner</dc:creator>
  <cp:lastModifiedBy>Ziesmann, Tim</cp:lastModifiedBy>
  <dcterms:created xsi:type="dcterms:W3CDTF">2019-08-13T07:27:16Z</dcterms:created>
  <dcterms:modified xsi:type="dcterms:W3CDTF">2023-02-17T10:07:01Z</dcterms:modified>
</cp:coreProperties>
</file>